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0" yWindow="0" windowWidth="16380" windowHeight="8190"/>
  </bookViews>
  <sheets>
    <sheet name="tägliche Prüfung" sheetId="1" r:id="rId1"/>
  </sheets>
  <definedNames>
    <definedName name="_xlnm.Print_Area" localSheetId="0">'tägliche Prüfung'!$C$2:$L$61</definedName>
    <definedName name="Feiertage">'tägliche Prüfung'!$C$101:$C$115</definedName>
    <definedName name="Mittwoch">#REF!</definedName>
    <definedName name="Monatserster">'tägliche Prüfung'!$C$29</definedName>
  </definedNames>
  <calcPr calcId="124519" iterate="1" calcOnSave="0"/>
</workbook>
</file>

<file path=xl/calcChain.xml><?xml version="1.0" encoding="utf-8"?>
<calcChain xmlns="http://schemas.openxmlformats.org/spreadsheetml/2006/main">
  <c r="C118" i="1"/>
  <c r="C117"/>
  <c r="J102"/>
  <c r="J103"/>
  <c r="J104"/>
  <c r="J105"/>
  <c r="J106"/>
  <c r="J107"/>
  <c r="J108"/>
  <c r="J109"/>
  <c r="J110"/>
  <c r="J111"/>
  <c r="J112"/>
  <c r="J113"/>
  <c r="J114"/>
  <c r="J115"/>
  <c r="J116"/>
  <c r="J117"/>
  <c r="J118"/>
  <c r="J101"/>
  <c r="I100"/>
  <c r="AE100" s="1"/>
  <c r="I101" s="1"/>
  <c r="C101" s="1"/>
  <c r="K10"/>
  <c r="K9"/>
  <c r="I10"/>
  <c r="I9"/>
  <c r="E10"/>
  <c r="E9"/>
  <c r="L6"/>
  <c r="H28"/>
  <c r="C100"/>
  <c r="C104" s="1"/>
  <c r="C108" s="1"/>
  <c r="C29"/>
  <c r="H29" s="1"/>
  <c r="F29"/>
  <c r="F30"/>
  <c r="F31"/>
  <c r="F32"/>
  <c r="F33"/>
  <c r="F34"/>
  <c r="F35"/>
  <c r="F36"/>
  <c r="F37"/>
  <c r="F38"/>
  <c r="F39"/>
  <c r="F40"/>
  <c r="F41"/>
  <c r="F42"/>
  <c r="F43"/>
  <c r="F44"/>
  <c r="F45"/>
  <c r="F46"/>
  <c r="F47"/>
  <c r="F48"/>
  <c r="F49"/>
  <c r="F50"/>
  <c r="F51"/>
  <c r="F52"/>
  <c r="F53"/>
  <c r="F54"/>
  <c r="F55"/>
  <c r="F56"/>
  <c r="F57"/>
  <c r="F58"/>
  <c r="F59"/>
  <c r="L61"/>
  <c r="F100"/>
  <c r="F101"/>
  <c r="F102"/>
  <c r="F103"/>
  <c r="F104"/>
  <c r="F105"/>
  <c r="F106"/>
  <c r="F107"/>
  <c r="F108"/>
  <c r="F109"/>
  <c r="F110"/>
  <c r="F111"/>
  <c r="C30" l="1"/>
  <c r="H30" s="1"/>
  <c r="B101"/>
  <c r="I117"/>
  <c r="I115"/>
  <c r="I113"/>
  <c r="I111"/>
  <c r="I109"/>
  <c r="C109" s="1"/>
  <c r="I107"/>
  <c r="I105"/>
  <c r="I103"/>
  <c r="I118"/>
  <c r="I116"/>
  <c r="I114"/>
  <c r="I112"/>
  <c r="I110"/>
  <c r="C110" s="1"/>
  <c r="I108"/>
  <c r="I106"/>
  <c r="I104"/>
  <c r="I102"/>
  <c r="C102" s="1"/>
  <c r="C115"/>
  <c r="C116"/>
  <c r="C106"/>
  <c r="C111"/>
  <c r="C107"/>
  <c r="C31"/>
  <c r="C32" s="1"/>
  <c r="H32" s="1"/>
  <c r="C103"/>
  <c r="C105"/>
  <c r="C113" l="1"/>
  <c r="C112"/>
  <c r="B29" s="1"/>
  <c r="C114"/>
  <c r="B32"/>
  <c r="B30"/>
  <c r="B31"/>
  <c r="C33"/>
  <c r="B33" s="1"/>
  <c r="H31"/>
  <c r="H33"/>
  <c r="C34"/>
  <c r="B34" s="1"/>
  <c r="H34" l="1"/>
  <c r="C35"/>
  <c r="B35" s="1"/>
  <c r="H35" l="1"/>
  <c r="C36"/>
  <c r="B36" s="1"/>
  <c r="H36" l="1"/>
  <c r="C37"/>
  <c r="B37" s="1"/>
  <c r="C38" l="1"/>
  <c r="B38" s="1"/>
  <c r="H37"/>
  <c r="H38" l="1"/>
  <c r="C39"/>
  <c r="B39" s="1"/>
  <c r="C40" l="1"/>
  <c r="B40" s="1"/>
  <c r="H39"/>
  <c r="H40" l="1"/>
  <c r="C41"/>
  <c r="B41" s="1"/>
  <c r="H41" l="1"/>
  <c r="C42"/>
  <c r="B42" s="1"/>
  <c r="H42" l="1"/>
  <c r="C43"/>
  <c r="B43" s="1"/>
  <c r="C44" l="1"/>
  <c r="B44" s="1"/>
  <c r="H43"/>
  <c r="H44" l="1"/>
  <c r="C45"/>
  <c r="B45" s="1"/>
  <c r="C46" l="1"/>
  <c r="B46" s="1"/>
  <c r="H45"/>
  <c r="H46" l="1"/>
  <c r="C47"/>
  <c r="B47" s="1"/>
  <c r="H47" l="1"/>
  <c r="C48"/>
  <c r="B48" s="1"/>
  <c r="H48" l="1"/>
  <c r="C49"/>
  <c r="B49" s="1"/>
  <c r="C50" l="1"/>
  <c r="B50" s="1"/>
  <c r="H49"/>
  <c r="H50" l="1"/>
  <c r="C51"/>
  <c r="B51" s="1"/>
  <c r="C52" l="1"/>
  <c r="B52" s="1"/>
  <c r="H51"/>
  <c r="H52" l="1"/>
  <c r="C53"/>
  <c r="B53" s="1"/>
  <c r="H53" l="1"/>
  <c r="C54"/>
  <c r="B54" s="1"/>
  <c r="H54" l="1"/>
  <c r="C55"/>
  <c r="B55" s="1"/>
  <c r="C56" l="1"/>
  <c r="B56" s="1"/>
  <c r="H55"/>
  <c r="H56" l="1"/>
  <c r="C57"/>
  <c r="B57" s="1"/>
  <c r="C58" l="1"/>
  <c r="B58" s="1"/>
  <c r="H57"/>
  <c r="H58" l="1"/>
  <c r="C59"/>
  <c r="B59" s="1"/>
  <c r="H59" l="1"/>
</calcChain>
</file>

<file path=xl/sharedStrings.xml><?xml version="1.0" encoding="utf-8"?>
<sst xmlns="http://schemas.openxmlformats.org/spreadsheetml/2006/main" count="357" uniqueCount="97">
  <si>
    <t>Datum</t>
  </si>
  <si>
    <t>Opt. Dichte</t>
  </si>
  <si>
    <t>Abweichung (max. ± 0,2)</t>
  </si>
  <si>
    <t>Stellung Korrektur-schalter</t>
  </si>
  <si>
    <t>E-Index Filmverar-beitung</t>
  </si>
  <si>
    <r>
      <t xml:space="preserve">mAs Ver-gleichswert: </t>
    </r>
    <r>
      <rPr>
        <b/>
        <sz val="10"/>
        <color indexed="18"/>
        <rFont val="Arial"/>
        <family val="2"/>
      </rPr>
      <t>61</t>
    </r>
    <r>
      <rPr>
        <sz val="10"/>
        <color indexed="18"/>
        <rFont val="Arial"/>
        <family val="2"/>
      </rPr>
      <t xml:space="preserve"> mAs</t>
    </r>
  </si>
  <si>
    <t>Artefakte (J/N)</t>
  </si>
  <si>
    <t>Nr. der Kassette</t>
  </si>
  <si>
    <t>Erfüllt (J/N)</t>
  </si>
  <si>
    <t>Prüfer</t>
  </si>
  <si>
    <t>Konstanzprüfung nach DIN 6868-57</t>
  </si>
  <si>
    <t>PROTOKOLL TÄGLICHE SICHTKONTROLLE</t>
  </si>
  <si>
    <t>Monat</t>
  </si>
  <si>
    <t>Jahr</t>
  </si>
  <si>
    <t>Bildwiedergabegerät:</t>
  </si>
  <si>
    <t>EIZO</t>
  </si>
  <si>
    <t>Typ:</t>
  </si>
  <si>
    <t>Serien-Nr:</t>
  </si>
  <si>
    <t>links</t>
  </si>
  <si>
    <t>rechts</t>
  </si>
  <si>
    <t>GRN II Schwetzingen</t>
  </si>
  <si>
    <t>Linker Monitor</t>
  </si>
  <si>
    <t>Rechter Monitor</t>
  </si>
  <si>
    <t>Prüfung ok</t>
  </si>
  <si>
    <r>
      <t xml:space="preserve">Prüfung     </t>
    </r>
    <r>
      <rPr>
        <b/>
        <sz val="10"/>
        <color indexed="58"/>
        <rFont val="Arial"/>
        <family val="2"/>
      </rPr>
      <t>nicht</t>
    </r>
    <r>
      <rPr>
        <sz val="10"/>
        <color indexed="58"/>
        <rFont val="Arial"/>
        <family val="2"/>
      </rPr>
      <t xml:space="preserve"> ok</t>
    </r>
  </si>
  <si>
    <r>
      <t xml:space="preserve">Prüfung        </t>
    </r>
    <r>
      <rPr>
        <b/>
        <sz val="10"/>
        <color indexed="58"/>
        <rFont val="Arial"/>
        <family val="2"/>
      </rPr>
      <t>nicht</t>
    </r>
    <r>
      <rPr>
        <sz val="10"/>
        <color indexed="58"/>
        <rFont val="Arial"/>
        <family val="2"/>
      </rPr>
      <t xml:space="preserve"> ok</t>
    </r>
  </si>
  <si>
    <t>Name</t>
  </si>
  <si>
    <t>Zeichen</t>
  </si>
  <si>
    <t>ja</t>
  </si>
  <si>
    <t>Karfreitag</t>
  </si>
  <si>
    <t>Ostern</t>
  </si>
  <si>
    <t>Ostermontag</t>
  </si>
  <si>
    <t>Pfingstmontag</t>
  </si>
  <si>
    <t>Fronleichnam</t>
  </si>
  <si>
    <t>Typ</t>
  </si>
  <si>
    <t>Bildwieder-gabegerät:</t>
  </si>
  <si>
    <t>Serien-Nr.  linker Monitor</t>
  </si>
  <si>
    <t>Serien-Nr.  rechter  Monitor</t>
  </si>
  <si>
    <t>Bell</t>
  </si>
  <si>
    <t>A 212</t>
  </si>
  <si>
    <t>Platz für Klinik oder Praxisname</t>
  </si>
  <si>
    <t>Arbeitzplatzauswahl:</t>
  </si>
  <si>
    <t>Hier ist Platz für Freitext z.B. für eine kurze Anleitung, wie Sie den SMPTE-Test mit Ihrem System durchführen!</t>
  </si>
  <si>
    <t xml:space="preserve"> </t>
  </si>
  <si>
    <t>Feiertage</t>
  </si>
  <si>
    <t>BW</t>
  </si>
  <si>
    <t>BE</t>
  </si>
  <si>
    <t>BB</t>
  </si>
  <si>
    <t>HB</t>
  </si>
  <si>
    <t>HH</t>
  </si>
  <si>
    <t>HE</t>
  </si>
  <si>
    <t>MV</t>
  </si>
  <si>
    <t>NI</t>
  </si>
  <si>
    <t>NW</t>
  </si>
  <si>
    <t>RP</t>
  </si>
  <si>
    <t>SL</t>
  </si>
  <si>
    <t>SN</t>
  </si>
  <si>
    <t>ST</t>
  </si>
  <si>
    <t>SH</t>
  </si>
  <si>
    <t>TH</t>
  </si>
  <si>
    <t>Neujahrstag (01.01.)</t>
  </si>
  <si>
    <t>x</t>
  </si>
  <si>
    <t>Hl. Drei Könige (06.01.)</t>
  </si>
  <si>
    <t>Christi Himmelfahrt</t>
  </si>
  <si>
    <t>Mariä Himmelfahrt (15.08.)</t>
  </si>
  <si>
    <t>Tag der dt. Einheit (03.10.)</t>
  </si>
  <si>
    <t>Reformationstag (31.10.)</t>
  </si>
  <si>
    <t>Allerheiligen (01.11.)</t>
  </si>
  <si>
    <t>Buß- u. Bettag</t>
  </si>
  <si>
    <t>Baden-Württemberg</t>
  </si>
  <si>
    <t>Niedersachsen</t>
  </si>
  <si>
    <t>BY</t>
  </si>
  <si>
    <t>Bayern</t>
  </si>
  <si>
    <t>Nordrhein-Westfalen</t>
  </si>
  <si>
    <t>Berlin</t>
  </si>
  <si>
    <t>Rheinland-Pfalz</t>
  </si>
  <si>
    <t>Brandenburg</t>
  </si>
  <si>
    <t>Saarland</t>
  </si>
  <si>
    <t>Bremen</t>
  </si>
  <si>
    <t>Sachsen</t>
  </si>
  <si>
    <t>Hamburg</t>
  </si>
  <si>
    <t>Sachsen-Anhalt</t>
  </si>
  <si>
    <t>Hessen</t>
  </si>
  <si>
    <t>Schleswig-Holstein</t>
  </si>
  <si>
    <t>Mecklenburg-Vorpommern</t>
  </si>
  <si>
    <t>Thüringen</t>
  </si>
  <si>
    <t>1. Weihnachtstag (25.12.)</t>
  </si>
  <si>
    <t>2. Weihnachtstag (26.12.)</t>
  </si>
  <si>
    <t>24.12. Heiligabend</t>
  </si>
  <si>
    <t>31.12 Silvester</t>
  </si>
  <si>
    <t>Land</t>
  </si>
  <si>
    <t>Heiligabend als Feiertag markieren</t>
  </si>
  <si>
    <t>Silvester als 
Feiertag markieren</t>
  </si>
  <si>
    <t>Befundungsraum</t>
  </si>
  <si>
    <r>
      <t xml:space="preserve">Arbeitsplatz
</t>
    </r>
    <r>
      <rPr>
        <b/>
        <sz val="7"/>
        <color theme="3" tint="-0.249977111117893"/>
        <rFont val="Futura Lt BT"/>
      </rPr>
      <t>(frei definierbarer Text)</t>
    </r>
  </si>
  <si>
    <t>Feiertageinstellung für Ihr Bundesland auswählen</t>
  </si>
  <si>
    <r>
      <t xml:space="preserve">Makrofreies Formular zur Dokumentation der täglichen Sichtprüfung für Befundungsmonitore
</t>
    </r>
    <r>
      <rPr>
        <b/>
        <u/>
        <sz val="9"/>
        <color theme="3" tint="-0.249977111117893"/>
        <rFont val="Arial"/>
        <family val="2"/>
      </rPr>
      <t>Anleitung:</t>
    </r>
    <r>
      <rPr>
        <sz val="9"/>
        <color theme="3" tint="-0.249977111117893"/>
        <rFont val="Arial"/>
        <family val="2"/>
      </rPr>
      <t xml:space="preserve">
Alle weißen Felder können beschrieben, bzw. überschrieben werden!
Vor Benutzung der Datei zunächst Klinik oder Praxisname in Zelle E4 eintragen. Damit alle Feiertage richtig formatiert werden wählen Sie aus dem Pulldown-Menü der Zelle N3  Ihr Bundesland aus!  In Q3 und R3 konnen Sie nach dem gleichen Verfahren zusätzlich bestimmen, ob Heiligabend und Silvester als Feiertage formatiert werden sollen oder nicht.
Evtl. Bedingungen, bzw Anleitung zur Durchführung des Testes in Zelle C13 schreiben.
Arbeitsplatz und Bildwiedergabegerätebezeichnung in die Zellen N28 bis R37 eintragen.
Zum Ausdrucken der Formulare zunächst Monat und Jahr durch anklicken der Zellen C7 und D7 über das erscheinende Pull-Down-Menü auswählen. Wochenenden und Feiertage formatieren sich automatisch.
Danach die Arbeitsplatzauswahl durch anklicken der Zelle I7 über das erscheinende Pull-Down-Menü vornehmen. Gerätename, Typ und Serien-Nr der BWG werden automatisch übernommen.  Der Druckbereich ist bereits eingestellt! Also nur noch Blatt ausdrucken!
Viel Spaß!</t>
    </r>
  </si>
</sst>
</file>

<file path=xl/styles.xml><?xml version="1.0" encoding="utf-8"?>
<styleSheet xmlns="http://schemas.openxmlformats.org/spreadsheetml/2006/main">
  <numFmts count="4">
    <numFmt numFmtId="164" formatCode="mmm"/>
    <numFmt numFmtId="165" formatCode="ddd&quot;, &quot;dd/mm/yy"/>
    <numFmt numFmtId="166" formatCode="ddd&quot;, &quot;d/m/yy"/>
    <numFmt numFmtId="167" formatCode="mmmm"/>
  </numFmts>
  <fonts count="31">
    <font>
      <sz val="10"/>
      <name val="Arial"/>
      <family val="2"/>
    </font>
    <font>
      <sz val="10"/>
      <color indexed="18"/>
      <name val="Arial"/>
      <family val="2"/>
    </font>
    <font>
      <b/>
      <sz val="10"/>
      <color indexed="18"/>
      <name val="Arial"/>
      <family val="2"/>
    </font>
    <font>
      <sz val="10"/>
      <color indexed="58"/>
      <name val="Arial"/>
      <family val="2"/>
    </font>
    <font>
      <sz val="18"/>
      <name val="Arial"/>
      <family val="2"/>
    </font>
    <font>
      <sz val="8"/>
      <color indexed="58"/>
      <name val="Arial"/>
      <family val="2"/>
    </font>
    <font>
      <sz val="14"/>
      <name val="Arial"/>
      <family val="2"/>
    </font>
    <font>
      <b/>
      <sz val="16"/>
      <color indexed="58"/>
      <name val="Arial"/>
      <family val="2"/>
    </font>
    <font>
      <b/>
      <sz val="14"/>
      <color indexed="58"/>
      <name val="Arial"/>
      <family val="2"/>
    </font>
    <font>
      <b/>
      <sz val="20"/>
      <color indexed="58"/>
      <name val="Arial"/>
      <family val="2"/>
    </font>
    <font>
      <b/>
      <sz val="10"/>
      <name val="Futura Lt BT"/>
    </font>
    <font>
      <b/>
      <sz val="10"/>
      <name val="Arial"/>
      <family val="2"/>
    </font>
    <font>
      <b/>
      <sz val="10"/>
      <color indexed="58"/>
      <name val="Arial"/>
      <family val="2"/>
    </font>
    <font>
      <u/>
      <sz val="10"/>
      <color indexed="58"/>
      <name val="Arial"/>
      <family val="2"/>
    </font>
    <font>
      <b/>
      <sz val="11"/>
      <color indexed="58"/>
      <name val="Arial"/>
      <family val="2"/>
    </font>
    <font>
      <b/>
      <sz val="9"/>
      <color indexed="58"/>
      <name val="Arial"/>
      <family val="2"/>
    </font>
    <font>
      <sz val="8"/>
      <name val="Arial"/>
      <family val="2"/>
    </font>
    <font>
      <sz val="12"/>
      <name val="Arial"/>
      <family val="2"/>
    </font>
    <font>
      <b/>
      <sz val="12"/>
      <color indexed="58"/>
      <name val="Arial"/>
      <family val="2"/>
    </font>
    <font>
      <b/>
      <sz val="14"/>
      <name val="Arial"/>
      <family val="2"/>
    </font>
    <font>
      <b/>
      <sz val="12"/>
      <color theme="3" tint="-0.249977111117893"/>
      <name val="Arial"/>
      <family val="2"/>
    </font>
    <font>
      <sz val="12"/>
      <color theme="3" tint="-0.249977111117893"/>
      <name val="Arial"/>
      <family val="2"/>
    </font>
    <font>
      <sz val="8"/>
      <color theme="3" tint="-0.249977111117893"/>
      <name val="Arial"/>
      <family val="2"/>
    </font>
    <font>
      <b/>
      <sz val="10"/>
      <color theme="3" tint="-0.249977111117893"/>
      <name val="Futura Lt BT"/>
    </font>
    <font>
      <b/>
      <vertAlign val="superscript"/>
      <sz val="10"/>
      <name val="Arial"/>
      <family val="2"/>
    </font>
    <font>
      <sz val="10"/>
      <color theme="1"/>
      <name val="Arial"/>
      <family val="2"/>
    </font>
    <font>
      <sz val="9"/>
      <color theme="3" tint="-0.249977111117893"/>
      <name val="Arial"/>
      <family val="2"/>
    </font>
    <font>
      <b/>
      <u/>
      <sz val="9"/>
      <color theme="3" tint="-0.249977111117893"/>
      <name val="Arial"/>
      <family val="2"/>
    </font>
    <font>
      <b/>
      <sz val="8"/>
      <color theme="3" tint="-0.499984740745262"/>
      <name val="Arial"/>
      <family val="2"/>
    </font>
    <font>
      <sz val="8"/>
      <color theme="3" tint="-0.499984740745262"/>
      <name val="Arial"/>
      <family val="2"/>
    </font>
    <font>
      <b/>
      <sz val="7"/>
      <color theme="3" tint="-0.249977111117893"/>
      <name val="Futura Lt BT"/>
    </font>
  </fonts>
  <fills count="19">
    <fill>
      <patternFill patternType="none"/>
    </fill>
    <fill>
      <patternFill patternType="gray125"/>
    </fill>
    <fill>
      <patternFill patternType="solid">
        <fgColor indexed="18"/>
        <bgColor indexed="3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theme="0"/>
        <bgColor theme="0"/>
      </patternFill>
    </fill>
    <fill>
      <patternFill patternType="solid">
        <fgColor theme="0"/>
        <bgColor indexed="31"/>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32"/>
      </patternFill>
    </fill>
    <fill>
      <patternFill patternType="solid">
        <fgColor theme="0" tint="-0.14999847407452621"/>
        <bgColor indexed="31"/>
      </patternFill>
    </fill>
    <fill>
      <patternFill patternType="solid">
        <fgColor theme="0" tint="-4.9989318521683403E-2"/>
        <bgColor indexed="31"/>
      </patternFill>
    </fill>
    <fill>
      <patternFill patternType="solid">
        <fgColor rgb="FFFFFFFF"/>
        <bgColor indexed="64"/>
      </patternFill>
    </fill>
    <fill>
      <patternFill patternType="solid">
        <fgColor rgb="FF6699CC"/>
        <bgColor indexed="64"/>
      </patternFill>
    </fill>
    <fill>
      <patternFill patternType="solid">
        <fgColor rgb="FFCCCCCC"/>
        <bgColor indexed="64"/>
      </patternFill>
    </fill>
    <fill>
      <patternFill patternType="solid">
        <fgColor theme="0"/>
        <bgColor indexed="64"/>
      </patternFill>
    </fill>
    <fill>
      <patternFill patternType="solid">
        <fgColor theme="0"/>
        <bgColor indexed="34"/>
      </patternFill>
    </fill>
  </fills>
  <borders count="4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ck">
        <color indexed="8"/>
      </left>
      <right style="thin">
        <color indexed="8"/>
      </right>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ck">
        <color indexed="8"/>
      </left>
      <right style="thin">
        <color indexed="8"/>
      </right>
      <top/>
      <bottom style="thin">
        <color indexed="8"/>
      </bottom>
      <diagonal/>
    </border>
    <border>
      <left style="thick">
        <color indexed="8"/>
      </left>
      <right style="thin">
        <color indexed="8"/>
      </right>
      <top style="thin">
        <color indexed="8"/>
      </top>
      <bottom style="thin">
        <color indexed="8"/>
      </bottom>
      <diagonal/>
    </border>
    <border>
      <left style="thin">
        <color indexed="8"/>
      </left>
      <right/>
      <top style="medium">
        <color indexed="8"/>
      </top>
      <bottom style="medium">
        <color indexed="8"/>
      </bottom>
      <diagonal/>
    </border>
    <border>
      <left style="thin">
        <color indexed="8"/>
      </left>
      <right/>
      <top style="thin">
        <color indexed="8"/>
      </top>
      <bottom style="medium">
        <color indexed="8"/>
      </bottom>
      <diagonal/>
    </border>
    <border>
      <left style="thick">
        <color indexed="8"/>
      </left>
      <right/>
      <top style="thin">
        <color indexed="8"/>
      </top>
      <bottom/>
      <diagonal/>
    </border>
    <border>
      <left style="thick">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top/>
      <bottom/>
      <diagonal/>
    </border>
    <border>
      <left/>
      <right/>
      <top/>
      <bottom style="medium">
        <color indexed="8"/>
      </bottom>
      <diagonal/>
    </border>
    <border>
      <left/>
      <right style="thin">
        <color indexed="8"/>
      </right>
      <top/>
      <bottom style="medium">
        <color indexed="8"/>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right/>
      <top style="thin">
        <color indexed="8"/>
      </top>
      <bottom style="medium">
        <color indexed="8"/>
      </bottom>
      <diagonal/>
    </border>
    <border>
      <left style="medium">
        <color indexed="8"/>
      </left>
      <right style="thin">
        <color indexed="8"/>
      </right>
      <top style="medium">
        <color indexed="8"/>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53">
    <xf numFmtId="0" fontId="0" fillId="0" borderId="0" xfId="0"/>
    <xf numFmtId="0" fontId="0" fillId="2" borderId="0" xfId="0" applyFill="1" applyBorder="1"/>
    <xf numFmtId="0" fontId="0" fillId="2" borderId="0" xfId="0" applyFill="1"/>
    <xf numFmtId="0" fontId="4" fillId="2" borderId="0" xfId="0" applyFont="1" applyFill="1"/>
    <xf numFmtId="0" fontId="4" fillId="0" borderId="0" xfId="0" applyFont="1"/>
    <xf numFmtId="0" fontId="6" fillId="2" borderId="0" xfId="0" applyFont="1" applyFill="1"/>
    <xf numFmtId="0" fontId="6" fillId="0" borderId="0" xfId="0" applyFont="1"/>
    <xf numFmtId="166" fontId="0" fillId="2" borderId="0" xfId="0" applyNumberFormat="1" applyFill="1"/>
    <xf numFmtId="1" fontId="11" fillId="5" borderId="18" xfId="0" applyNumberFormat="1" applyFont="1" applyFill="1" applyBorder="1" applyAlignment="1">
      <alignment horizontal="center"/>
    </xf>
    <xf numFmtId="0" fontId="11"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5" fontId="0" fillId="0" borderId="0" xfId="0" applyNumberFormat="1" applyFill="1" applyBorder="1"/>
    <xf numFmtId="165" fontId="0" fillId="0" borderId="0" xfId="0" applyNumberFormat="1" applyFont="1" applyFill="1" applyBorder="1" applyAlignment="1">
      <alignment vertical="top" wrapText="1"/>
    </xf>
    <xf numFmtId="165" fontId="0" fillId="0" borderId="0" xfId="0" applyNumberFormat="1" applyFill="1" applyBorder="1" applyAlignment="1"/>
    <xf numFmtId="0" fontId="0" fillId="0" borderId="0" xfId="0" applyFill="1"/>
    <xf numFmtId="165" fontId="0" fillId="0" borderId="0" xfId="0" applyNumberFormat="1" applyFont="1" applyFill="1" applyBorder="1" applyAlignment="1">
      <alignment horizontal="center"/>
    </xf>
    <xf numFmtId="165" fontId="0" fillId="0" borderId="0" xfId="0" applyNumberFormat="1" applyFont="1" applyFill="1" applyBorder="1"/>
    <xf numFmtId="164" fontId="7" fillId="0" borderId="27" xfId="0" applyNumberFormat="1" applyFont="1" applyFill="1" applyBorder="1" applyAlignment="1" applyProtection="1">
      <alignment horizontal="center"/>
      <protection locked="0"/>
    </xf>
    <xf numFmtId="1" fontId="7" fillId="0" borderId="27" xfId="0" applyNumberFormat="1" applyFont="1" applyFill="1" applyBorder="1" applyAlignment="1" applyProtection="1">
      <alignment horizontal="center"/>
      <protection locked="0"/>
    </xf>
    <xf numFmtId="0" fontId="1" fillId="2" borderId="0" xfId="0" applyFont="1" applyFill="1" applyBorder="1" applyProtection="1">
      <protection hidden="1"/>
    </xf>
    <xf numFmtId="0" fontId="1" fillId="2" borderId="0" xfId="0" applyFont="1" applyFill="1" applyBorder="1" applyAlignment="1" applyProtection="1">
      <alignment horizontal="center" vertical="center" wrapText="1"/>
      <protection hidden="1"/>
    </xf>
    <xf numFmtId="0" fontId="0" fillId="2" borderId="0" xfId="0" applyFill="1" applyBorder="1" applyProtection="1">
      <protection hidden="1"/>
    </xf>
    <xf numFmtId="0" fontId="0" fillId="2" borderId="0" xfId="0" applyFill="1" applyProtection="1">
      <protection hidden="1"/>
    </xf>
    <xf numFmtId="0" fontId="0" fillId="0" borderId="0" xfId="0" applyProtection="1">
      <protection hidden="1"/>
    </xf>
    <xf numFmtId="0" fontId="4" fillId="2" borderId="0" xfId="0" applyFont="1" applyFill="1" applyProtection="1">
      <protection hidden="1"/>
    </xf>
    <xf numFmtId="0" fontId="4" fillId="0" borderId="0" xfId="0" applyFont="1" applyProtection="1">
      <protection hidden="1"/>
    </xf>
    <xf numFmtId="0" fontId="3" fillId="0" borderId="0" xfId="0" applyFont="1" applyFill="1" applyProtection="1">
      <protection hidden="1"/>
    </xf>
    <xf numFmtId="0" fontId="6" fillId="2" borderId="0" xfId="0" applyFont="1" applyFill="1" applyProtection="1">
      <protection hidden="1"/>
    </xf>
    <xf numFmtId="0" fontId="6" fillId="0" borderId="0" xfId="0" applyFont="1" applyProtection="1">
      <protection hidden="1"/>
    </xf>
    <xf numFmtId="0" fontId="3" fillId="0" borderId="0" xfId="0" applyFont="1" applyFill="1" applyAlignment="1" applyProtection="1">
      <alignment horizontal="left" indent="1"/>
      <protection hidden="1"/>
    </xf>
    <xf numFmtId="0" fontId="10" fillId="12" borderId="1" xfId="0" applyFont="1" applyFill="1" applyBorder="1" applyAlignment="1" applyProtection="1">
      <alignment horizontal="left" indent="1"/>
      <protection hidden="1"/>
    </xf>
    <xf numFmtId="0" fontId="5" fillId="12" borderId="1" xfId="0" applyFont="1" applyFill="1" applyBorder="1" applyAlignment="1" applyProtection="1">
      <alignment horizontal="left" indent="1"/>
      <protection hidden="1"/>
    </xf>
    <xf numFmtId="0" fontId="11" fillId="12" borderId="1" xfId="0" applyFont="1" applyFill="1" applyBorder="1" applyAlignment="1" applyProtection="1">
      <alignment horizontal="left" indent="1"/>
      <protection hidden="1"/>
    </xf>
    <xf numFmtId="0" fontId="0" fillId="12" borderId="1" xfId="0" applyFill="1" applyBorder="1" applyProtection="1">
      <protection hidden="1"/>
    </xf>
    <xf numFmtId="0" fontId="12" fillId="12" borderId="1" xfId="0" applyFont="1" applyFill="1" applyBorder="1" applyAlignment="1" applyProtection="1">
      <alignment horizontal="left" indent="1"/>
      <protection hidden="1"/>
    </xf>
    <xf numFmtId="0" fontId="13" fillId="0" borderId="0" xfId="0" applyFont="1" applyFill="1" applyAlignment="1" applyProtection="1">
      <alignment horizontal="left" indent="1"/>
      <protection hidden="1"/>
    </xf>
    <xf numFmtId="0" fontId="3" fillId="3" borderId="1" xfId="0" applyFont="1" applyFill="1" applyBorder="1" applyAlignment="1" applyProtection="1">
      <alignment horizontal="left"/>
      <protection hidden="1"/>
    </xf>
    <xf numFmtId="0" fontId="12" fillId="0" borderId="1" xfId="0" applyFont="1" applyFill="1" applyBorder="1" applyAlignment="1" applyProtection="1">
      <alignment horizontal="left"/>
      <protection hidden="1"/>
    </xf>
    <xf numFmtId="0" fontId="3" fillId="3" borderId="3" xfId="0" applyFont="1" applyFill="1" applyBorder="1" applyAlignment="1" applyProtection="1">
      <alignment horizontal="left"/>
      <protection hidden="1"/>
    </xf>
    <xf numFmtId="0" fontId="12" fillId="3" borderId="3" xfId="0" applyFont="1" applyFill="1" applyBorder="1" applyAlignment="1" applyProtection="1">
      <alignment horizontal="left"/>
      <protection hidden="1"/>
    </xf>
    <xf numFmtId="0" fontId="12" fillId="3" borderId="7" xfId="0" applyFont="1" applyFill="1" applyBorder="1" applyAlignment="1" applyProtection="1">
      <protection hidden="1"/>
    </xf>
    <xf numFmtId="0" fontId="12" fillId="3" borderId="5"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3" fillId="3" borderId="8"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protection hidden="1"/>
    </xf>
    <xf numFmtId="0" fontId="3" fillId="3" borderId="9" xfId="0" applyFont="1" applyFill="1" applyBorder="1" applyAlignment="1" applyProtection="1">
      <alignment horizontal="left" vertical="center" wrapText="1"/>
      <protection hidden="1"/>
    </xf>
    <xf numFmtId="0" fontId="3" fillId="3" borderId="10"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4" borderId="12"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12"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protection hidden="1"/>
    </xf>
    <xf numFmtId="0" fontId="12" fillId="4" borderId="15" xfId="0" applyFont="1" applyFill="1" applyBorder="1" applyAlignment="1" applyProtection="1">
      <alignment vertical="center"/>
      <protection hidden="1"/>
    </xf>
    <xf numFmtId="0" fontId="12" fillId="4" borderId="1" xfId="0" applyFont="1" applyFill="1" applyBorder="1" applyAlignment="1" applyProtection="1">
      <alignment horizontal="center" vertical="center"/>
      <protection hidden="1"/>
    </xf>
    <xf numFmtId="0" fontId="12" fillId="4" borderId="2" xfId="0" applyFont="1" applyFill="1" applyBorder="1" applyAlignment="1" applyProtection="1">
      <alignment vertical="center"/>
      <protection hidden="1"/>
    </xf>
    <xf numFmtId="166" fontId="3" fillId="0" borderId="0" xfId="0" applyNumberFormat="1" applyFont="1" applyFill="1" applyProtection="1">
      <protection hidden="1"/>
    </xf>
    <xf numFmtId="166" fontId="3" fillId="8" borderId="0" xfId="0" applyNumberFormat="1" applyFont="1" applyFill="1" applyProtection="1">
      <protection hidden="1"/>
    </xf>
    <xf numFmtId="0" fontId="3" fillId="8" borderId="0" xfId="0" applyFont="1" applyFill="1" applyProtection="1">
      <protection hidden="1"/>
    </xf>
    <xf numFmtId="0" fontId="5" fillId="8" borderId="0" xfId="0" applyFont="1" applyFill="1" applyAlignment="1" applyProtection="1">
      <alignment horizontal="right"/>
      <protection hidden="1"/>
    </xf>
    <xf numFmtId="166" fontId="0" fillId="2" borderId="0" xfId="0" applyNumberFormat="1" applyFill="1" applyProtection="1">
      <protection hidden="1"/>
    </xf>
    <xf numFmtId="0" fontId="12" fillId="0" borderId="1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4" xfId="0" applyFont="1" applyFill="1" applyBorder="1" applyAlignment="1" applyProtection="1">
      <alignment vertical="center"/>
      <protection locked="0"/>
    </xf>
    <xf numFmtId="0" fontId="12" fillId="0" borderId="15" xfId="0" applyFont="1" applyFill="1" applyBorder="1" applyAlignment="1" applyProtection="1">
      <alignment horizontal="center" vertical="center"/>
      <protection locked="0"/>
    </xf>
    <xf numFmtId="0" fontId="12" fillId="0" borderId="1" xfId="0" applyFont="1" applyFill="1" applyBorder="1" applyAlignment="1" applyProtection="1">
      <alignment vertical="center"/>
      <protection locked="0"/>
    </xf>
    <xf numFmtId="0" fontId="12" fillId="0" borderId="2" xfId="0" applyFont="1" applyFill="1" applyBorder="1" applyAlignment="1" applyProtection="1">
      <alignment horizontal="center" vertical="center"/>
      <protection locked="0"/>
    </xf>
    <xf numFmtId="0" fontId="12" fillId="0" borderId="16" xfId="0" applyFont="1" applyFill="1" applyBorder="1" applyAlignment="1" applyProtection="1">
      <alignment vertical="center"/>
      <protection locked="0"/>
    </xf>
    <xf numFmtId="0" fontId="12" fillId="0" borderId="17" xfId="0" applyFont="1" applyFill="1" applyBorder="1" applyAlignment="1" applyProtection="1">
      <alignment vertical="center"/>
      <protection locked="0"/>
    </xf>
    <xf numFmtId="0" fontId="11" fillId="11" borderId="22" xfId="0" applyFont="1" applyFill="1" applyBorder="1" applyAlignment="1" applyProtection="1">
      <alignment horizontal="left" vertical="center" indent="1"/>
      <protection locked="0"/>
    </xf>
    <xf numFmtId="165" fontId="15" fillId="10" borderId="14" xfId="0" applyNumberFormat="1" applyFont="1" applyFill="1" applyBorder="1" applyAlignment="1" applyProtection="1">
      <alignment horizontal="center" vertical="center"/>
      <protection hidden="1"/>
    </xf>
    <xf numFmtId="165" fontId="15" fillId="10" borderId="1" xfId="0" applyNumberFormat="1" applyFont="1" applyFill="1" applyBorder="1" applyAlignment="1" applyProtection="1">
      <alignment horizontal="center" vertical="center"/>
      <protection hidden="1"/>
    </xf>
    <xf numFmtId="165" fontId="15" fillId="10" borderId="16" xfId="0" applyNumberFormat="1" applyFont="1" applyFill="1" applyBorder="1" applyAlignment="1" applyProtection="1">
      <alignment horizontal="center" vertical="center"/>
      <protection hidden="1"/>
    </xf>
    <xf numFmtId="165" fontId="15" fillId="10" borderId="17" xfId="0" applyNumberFormat="1" applyFont="1" applyFill="1" applyBorder="1" applyAlignment="1" applyProtection="1">
      <alignment horizontal="center" vertical="center"/>
      <protection hidden="1"/>
    </xf>
    <xf numFmtId="0" fontId="0" fillId="0" borderId="0" xfId="0" applyBorder="1" applyProtection="1">
      <protection hidden="1"/>
    </xf>
    <xf numFmtId="0" fontId="4" fillId="0" borderId="0" xfId="0" applyFont="1" applyBorder="1" applyProtection="1">
      <protection hidden="1"/>
    </xf>
    <xf numFmtId="0" fontId="3" fillId="0" borderId="25" xfId="0" applyFont="1" applyFill="1" applyBorder="1" applyProtection="1">
      <protection hidden="1"/>
    </xf>
    <xf numFmtId="0" fontId="3" fillId="8" borderId="25" xfId="0" applyFont="1" applyFill="1" applyBorder="1" applyProtection="1">
      <protection hidden="1"/>
    </xf>
    <xf numFmtId="0" fontId="0" fillId="8" borderId="25" xfId="0" applyFill="1" applyBorder="1" applyProtection="1">
      <protection hidden="1"/>
    </xf>
    <xf numFmtId="0" fontId="3" fillId="8" borderId="26" xfId="0" applyFont="1" applyFill="1" applyBorder="1" applyAlignment="1" applyProtection="1">
      <alignment horizontal="right"/>
      <protection hidden="1"/>
    </xf>
    <xf numFmtId="0" fontId="22" fillId="3" borderId="28" xfId="0" applyFont="1" applyFill="1" applyBorder="1" applyAlignment="1" applyProtection="1">
      <alignment horizontal="center"/>
      <protection hidden="1"/>
    </xf>
    <xf numFmtId="0" fontId="23" fillId="3" borderId="1" xfId="0" applyFont="1" applyFill="1" applyBorder="1" applyAlignment="1" applyProtection="1">
      <alignment horizontal="left" vertical="center" wrapText="1" indent="1"/>
      <protection hidden="1"/>
    </xf>
    <xf numFmtId="0" fontId="11" fillId="15" borderId="32" xfId="0" applyFont="1" applyFill="1" applyBorder="1" applyAlignment="1">
      <alignment wrapText="1"/>
    </xf>
    <xf numFmtId="0" fontId="11" fillId="15" borderId="32" xfId="0" applyFont="1" applyFill="1" applyBorder="1" applyAlignment="1">
      <alignment horizontal="center" wrapText="1"/>
    </xf>
    <xf numFmtId="0" fontId="0" fillId="14" borderId="32" xfId="0" applyFill="1" applyBorder="1" applyAlignment="1">
      <alignment wrapText="1"/>
    </xf>
    <xf numFmtId="0" fontId="0" fillId="14" borderId="32" xfId="0" applyFill="1" applyBorder="1" applyAlignment="1">
      <alignment horizontal="center" wrapText="1"/>
    </xf>
    <xf numFmtId="0" fontId="0" fillId="16" borderId="32" xfId="0" applyFill="1" applyBorder="1" applyAlignment="1">
      <alignment wrapText="1"/>
    </xf>
    <xf numFmtId="0" fontId="0" fillId="16" borderId="32" xfId="0" applyFill="1" applyBorder="1" applyAlignment="1">
      <alignment horizontal="center" wrapText="1"/>
    </xf>
    <xf numFmtId="0" fontId="24" fillId="16" borderId="32" xfId="0" applyFont="1" applyFill="1" applyBorder="1" applyAlignment="1">
      <alignment horizontal="center" wrapText="1"/>
    </xf>
    <xf numFmtId="0" fontId="11" fillId="14" borderId="32" xfId="0" applyFont="1" applyFill="1" applyBorder="1" applyAlignment="1">
      <alignment horizontal="center" wrapText="1"/>
    </xf>
    <xf numFmtId="0" fontId="11" fillId="14" borderId="32" xfId="0" applyFont="1" applyFill="1" applyBorder="1" applyAlignment="1">
      <alignment wrapText="1"/>
    </xf>
    <xf numFmtId="0" fontId="11" fillId="16" borderId="32" xfId="0" applyFont="1" applyFill="1" applyBorder="1" applyAlignment="1">
      <alignment wrapText="1"/>
    </xf>
    <xf numFmtId="16" fontId="0" fillId="14" borderId="32" xfId="0" applyNumberFormat="1" applyFill="1" applyBorder="1" applyAlignment="1">
      <alignment horizontal="left" wrapText="1"/>
    </xf>
    <xf numFmtId="0" fontId="11" fillId="15" borderId="33" xfId="0" applyFont="1" applyFill="1" applyBorder="1" applyAlignment="1">
      <alignment wrapText="1"/>
    </xf>
    <xf numFmtId="0" fontId="11" fillId="15" borderId="34" xfId="0" applyFont="1" applyFill="1" applyBorder="1" applyAlignment="1">
      <alignment wrapText="1"/>
    </xf>
    <xf numFmtId="1" fontId="25" fillId="0" borderId="0" xfId="0" applyNumberFormat="1" applyFont="1" applyProtection="1">
      <protection hidden="1"/>
    </xf>
    <xf numFmtId="0" fontId="0" fillId="16" borderId="34" xfId="0" applyFill="1" applyBorder="1" applyAlignment="1">
      <alignment horizontal="center" wrapText="1"/>
    </xf>
    <xf numFmtId="0" fontId="0" fillId="16" borderId="36" xfId="0" applyFill="1" applyBorder="1" applyAlignment="1">
      <alignment wrapText="1"/>
    </xf>
    <xf numFmtId="0" fontId="0" fillId="16" borderId="37" xfId="0" applyFill="1" applyBorder="1" applyAlignment="1">
      <alignment wrapText="1"/>
    </xf>
    <xf numFmtId="0" fontId="0" fillId="16" borderId="35" xfId="0" applyFill="1" applyBorder="1" applyAlignment="1">
      <alignment wrapText="1"/>
    </xf>
    <xf numFmtId="0" fontId="0" fillId="0" borderId="0" xfId="0" applyAlignment="1">
      <alignment horizontal="center"/>
    </xf>
    <xf numFmtId="0" fontId="11" fillId="5" borderId="39" xfId="0" applyFont="1" applyFill="1" applyBorder="1" applyAlignment="1">
      <alignment horizontal="center"/>
    </xf>
    <xf numFmtId="0" fontId="16" fillId="0" borderId="40" xfId="0" applyFont="1" applyFill="1" applyBorder="1"/>
    <xf numFmtId="165" fontId="16" fillId="17" borderId="9" xfId="0" applyNumberFormat="1" applyFont="1" applyFill="1" applyBorder="1"/>
    <xf numFmtId="0" fontId="0" fillId="17" borderId="32" xfId="0" applyFill="1" applyBorder="1" applyAlignment="1">
      <alignment wrapText="1"/>
    </xf>
    <xf numFmtId="165" fontId="16" fillId="18" borderId="3" xfId="0" applyNumberFormat="1" applyFont="1" applyFill="1" applyBorder="1"/>
    <xf numFmtId="165" fontId="16" fillId="17" borderId="3" xfId="0" applyNumberFormat="1" applyFont="1" applyFill="1" applyBorder="1"/>
    <xf numFmtId="165" fontId="16" fillId="18" borderId="3" xfId="0" applyNumberFormat="1" applyFont="1" applyFill="1" applyBorder="1" applyAlignment="1">
      <alignment vertical="top" wrapText="1"/>
    </xf>
    <xf numFmtId="16" fontId="0" fillId="17" borderId="32" xfId="0" applyNumberFormat="1" applyFill="1" applyBorder="1" applyAlignment="1">
      <alignment horizontal="left" wrapText="1"/>
    </xf>
    <xf numFmtId="165" fontId="16" fillId="17" borderId="38" xfId="0" applyNumberFormat="1" applyFont="1" applyFill="1" applyBorder="1"/>
    <xf numFmtId="165" fontId="16" fillId="17" borderId="19" xfId="0" applyNumberFormat="1" applyFont="1" applyFill="1" applyBorder="1"/>
    <xf numFmtId="0" fontId="0" fillId="17" borderId="36" xfId="0" applyFill="1" applyBorder="1" applyAlignment="1">
      <alignment wrapText="1"/>
    </xf>
    <xf numFmtId="0" fontId="0" fillId="17" borderId="35" xfId="0" applyFill="1" applyBorder="1" applyAlignment="1">
      <alignment wrapText="1"/>
    </xf>
    <xf numFmtId="0" fontId="0" fillId="17" borderId="37" xfId="0" applyFill="1" applyBorder="1" applyAlignment="1">
      <alignment wrapText="1"/>
    </xf>
    <xf numFmtId="165" fontId="0" fillId="17" borderId="0" xfId="0" applyNumberFormat="1" applyFill="1" applyBorder="1"/>
    <xf numFmtId="165" fontId="16" fillId="18" borderId="2" xfId="0" applyNumberFormat="1" applyFont="1" applyFill="1" applyBorder="1"/>
    <xf numFmtId="165" fontId="16" fillId="17" borderId="2" xfId="0" applyNumberFormat="1" applyFont="1" applyFill="1" applyBorder="1"/>
    <xf numFmtId="0" fontId="4" fillId="2" borderId="0" xfId="0" applyFont="1" applyFill="1" applyBorder="1"/>
    <xf numFmtId="0" fontId="29" fillId="2" borderId="0" xfId="0" applyFont="1" applyFill="1" applyBorder="1" applyProtection="1">
      <protection hidden="1"/>
    </xf>
    <xf numFmtId="0" fontId="28" fillId="8" borderId="44" xfId="0" applyFont="1" applyFill="1" applyBorder="1" applyAlignment="1" applyProtection="1">
      <alignment horizontal="center" wrapText="1"/>
      <protection hidden="1"/>
    </xf>
    <xf numFmtId="0" fontId="28" fillId="8" borderId="46" xfId="0" applyFont="1" applyFill="1" applyBorder="1" applyAlignment="1" applyProtection="1">
      <alignment horizontal="center" wrapText="1"/>
      <protection hidden="1"/>
    </xf>
    <xf numFmtId="0" fontId="11" fillId="11" borderId="42" xfId="0" applyFont="1" applyFill="1" applyBorder="1" applyAlignment="1" applyProtection="1">
      <alignment horizontal="center"/>
      <protection locked="0"/>
    </xf>
    <xf numFmtId="0" fontId="11" fillId="11" borderId="41" xfId="0" applyFont="1" applyFill="1" applyBorder="1" applyAlignment="1" applyProtection="1">
      <alignment horizontal="center"/>
      <protection locked="0"/>
    </xf>
    <xf numFmtId="0" fontId="9" fillId="4" borderId="4" xfId="0" applyFont="1" applyFill="1" applyBorder="1" applyAlignment="1" applyProtection="1">
      <alignment horizontal="center"/>
      <protection hidden="1"/>
    </xf>
    <xf numFmtId="0" fontId="9" fillId="4" borderId="20" xfId="0" applyFont="1" applyFill="1" applyBorder="1" applyAlignment="1" applyProtection="1">
      <alignment horizontal="center"/>
      <protection hidden="1"/>
    </xf>
    <xf numFmtId="0" fontId="9" fillId="4" borderId="21" xfId="0" applyFont="1" applyFill="1" applyBorder="1" applyAlignment="1" applyProtection="1">
      <alignment horizontal="center"/>
      <protection hidden="1"/>
    </xf>
    <xf numFmtId="0" fontId="18" fillId="8" borderId="0" xfId="0" applyFont="1" applyFill="1" applyBorder="1" applyAlignment="1" applyProtection="1">
      <alignment horizontal="center" vertical="center"/>
      <protection hidden="1"/>
    </xf>
    <xf numFmtId="0" fontId="0" fillId="0" borderId="0" xfId="0" applyAlignment="1">
      <alignment horizontal="center"/>
    </xf>
    <xf numFmtId="0" fontId="0" fillId="0" borderId="0" xfId="0" applyAlignment="1"/>
    <xf numFmtId="0" fontId="8" fillId="8" borderId="0" xfId="0" applyFont="1"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locked="0"/>
    </xf>
    <xf numFmtId="0" fontId="19" fillId="0" borderId="0" xfId="0" applyFont="1" applyBorder="1" applyAlignment="1" applyProtection="1">
      <protection locked="0"/>
    </xf>
    <xf numFmtId="0" fontId="11" fillId="0" borderId="25" xfId="0" applyFont="1" applyBorder="1" applyAlignment="1" applyProtection="1">
      <protection locked="0"/>
    </xf>
    <xf numFmtId="0" fontId="20" fillId="13" borderId="23" xfId="0" applyFont="1" applyFill="1" applyBorder="1" applyAlignment="1" applyProtection="1">
      <alignment horizontal="right" vertical="center"/>
      <protection hidden="1"/>
    </xf>
    <xf numFmtId="0" fontId="21" fillId="10" borderId="24" xfId="0" applyFont="1" applyFill="1" applyBorder="1" applyAlignment="1" applyProtection="1">
      <alignment horizontal="right" vertical="center"/>
      <protection hidden="1"/>
    </xf>
    <xf numFmtId="0" fontId="14" fillId="6" borderId="4" xfId="0" applyFont="1" applyFill="1" applyBorder="1" applyAlignment="1" applyProtection="1">
      <alignment horizontal="left" vertical="center" wrapText="1" indent="1"/>
      <protection locked="0"/>
    </xf>
    <xf numFmtId="0" fontId="0" fillId="0" borderId="5" xfId="0" applyBorder="1" applyAlignment="1" applyProtection="1">
      <alignment horizontal="left" indent="1"/>
      <protection locked="0"/>
    </xf>
    <xf numFmtId="0" fontId="0" fillId="0" borderId="6" xfId="0" applyBorder="1" applyAlignment="1" applyProtection="1">
      <alignment horizontal="left" indent="1"/>
      <protection locked="0"/>
    </xf>
    <xf numFmtId="0" fontId="0" fillId="0" borderId="29" xfId="0" applyBorder="1" applyAlignment="1" applyProtection="1">
      <alignment horizontal="left" indent="1"/>
      <protection locked="0"/>
    </xf>
    <xf numFmtId="0" fontId="0" fillId="0" borderId="0" xfId="0" applyAlignment="1" applyProtection="1">
      <alignment horizontal="left" indent="1"/>
      <protection locked="0"/>
    </xf>
    <xf numFmtId="0" fontId="0" fillId="0" borderId="8" xfId="0" applyBorder="1" applyAlignment="1" applyProtection="1">
      <alignment horizontal="left" indent="1"/>
      <protection locked="0"/>
    </xf>
    <xf numFmtId="0" fontId="0" fillId="0" borderId="12" xfId="0" applyBorder="1" applyAlignment="1" applyProtection="1">
      <alignment horizontal="left" indent="1"/>
      <protection locked="0"/>
    </xf>
    <xf numFmtId="0" fontId="0" fillId="0" borderId="30" xfId="0" applyBorder="1" applyAlignment="1" applyProtection="1">
      <alignment horizontal="left" indent="1"/>
      <protection locked="0"/>
    </xf>
    <xf numFmtId="0" fontId="0" fillId="0" borderId="31" xfId="0" applyBorder="1" applyAlignment="1" applyProtection="1">
      <alignment horizontal="left" indent="1"/>
      <protection locked="0"/>
    </xf>
    <xf numFmtId="0" fontId="9" fillId="7" borderId="25" xfId="0" applyFont="1" applyFill="1" applyBorder="1" applyAlignment="1" applyProtection="1">
      <alignment horizontal="center"/>
      <protection locked="0"/>
    </xf>
    <xf numFmtId="0" fontId="9" fillId="7" borderId="26" xfId="0" applyFont="1" applyFill="1" applyBorder="1" applyAlignment="1" applyProtection="1">
      <alignment horizontal="center"/>
      <protection locked="0"/>
    </xf>
    <xf numFmtId="0" fontId="28" fillId="8" borderId="44" xfId="0" applyFont="1" applyFill="1" applyBorder="1" applyAlignment="1" applyProtection="1">
      <alignment horizontal="center" vertical="center" wrapText="1"/>
      <protection hidden="1"/>
    </xf>
    <xf numFmtId="0" fontId="29" fillId="0" borderId="45" xfId="0" applyFont="1" applyBorder="1" applyAlignment="1">
      <alignment horizontal="center" vertical="center" wrapText="1"/>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26" fillId="9" borderId="0" xfId="0" applyFont="1" applyFill="1" applyAlignment="1" applyProtection="1">
      <alignment horizontal="left" vertical="top" wrapText="1" indent="1"/>
      <protection hidden="1"/>
    </xf>
  </cellXfs>
  <cellStyles count="1">
    <cellStyle name="Standard" xfId="0" builtinId="0"/>
  </cellStyles>
  <dxfs count="5">
    <dxf>
      <fill>
        <patternFill patternType="solid">
          <fgColor indexed="60"/>
          <bgColor indexed="10"/>
        </patternFill>
      </fill>
    </dxf>
    <dxf>
      <fill>
        <patternFill patternType="solid">
          <fgColor indexed="31"/>
          <bgColor indexed="22"/>
        </patternFill>
      </fill>
    </dxf>
    <dxf>
      <fill>
        <patternFill patternType="solid">
          <fgColor indexed="31"/>
          <bgColor indexed="22"/>
        </patternFill>
      </fill>
    </dxf>
    <dxf>
      <fill>
        <patternFill patternType="solid">
          <fgColor indexed="31"/>
          <bgColor indexed="22"/>
        </patternFill>
      </fill>
    </dxf>
    <dxf>
      <fill>
        <patternFill patternType="solid">
          <fgColor indexed="31"/>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edical-solution-team.de/" TargetMode="External"/></Relationships>
</file>

<file path=xl/drawings/drawing1.xml><?xml version="1.0" encoding="utf-8"?>
<xdr:wsDr xmlns:xdr="http://schemas.openxmlformats.org/drawingml/2006/spreadsheetDrawing" xmlns:a="http://schemas.openxmlformats.org/drawingml/2006/main">
  <xdr:twoCellAnchor>
    <xdr:from>
      <xdr:col>1</xdr:col>
      <xdr:colOff>5833</xdr:colOff>
      <xdr:row>1</xdr:row>
      <xdr:rowOff>19050</xdr:rowOff>
    </xdr:from>
    <xdr:to>
      <xdr:col>4</xdr:col>
      <xdr:colOff>1</xdr:colOff>
      <xdr:row>4</xdr:row>
      <xdr:rowOff>38100</xdr:rowOff>
    </xdr:to>
    <xdr:pic>
      <xdr:nvPicPr>
        <xdr:cNvPr id="1030" name="Grafik 1">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29658" y="123825"/>
          <a:ext cx="1822968" cy="781050"/>
        </a:xfrm>
        <a:prstGeom prst="rect">
          <a:avLst/>
        </a:prstGeom>
        <a:noFill/>
        <a:ln w="9525">
          <a:noFill/>
          <a:round/>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I201"/>
  <sheetViews>
    <sheetView showGridLines="0" showZeros="0" tabSelected="1" workbookViewId="0">
      <pane xSplit="2" ySplit="1" topLeftCell="C2" activePane="bottomRight" state="frozen"/>
      <selection pane="topRight" activeCell="C1" sqref="C1"/>
      <selection pane="bottomLeft" activeCell="A2" sqref="A2"/>
      <selection pane="bottomRight" activeCell="E4" sqref="E4:L5"/>
    </sheetView>
  </sheetViews>
  <sheetFormatPr baseColWidth="10" defaultRowHeight="12.75"/>
  <cols>
    <col min="1" max="1" width="1.85546875" customWidth="1"/>
    <col min="2" max="2" width="11.42578125" hidden="1" customWidth="1"/>
    <col min="3" max="5" width="13.7109375" customWidth="1"/>
    <col min="6" max="7" width="11.42578125" hidden="1" customWidth="1"/>
    <col min="8" max="12" width="13.7109375" customWidth="1"/>
    <col min="13" max="13" width="2.7109375" customWidth="1"/>
    <col min="14" max="14" width="21.140625" customWidth="1"/>
    <col min="15" max="15" width="13.85546875" customWidth="1"/>
    <col min="16" max="16" width="10.140625" customWidth="1"/>
    <col min="17" max="18" width="17.28515625" customWidth="1"/>
  </cols>
  <sheetData>
    <row r="1" spans="1:35" ht="8.25" customHeight="1" thickBot="1">
      <c r="A1" s="19"/>
      <c r="B1" s="19"/>
      <c r="C1" s="20" t="s">
        <v>0</v>
      </c>
      <c r="D1" s="20" t="s">
        <v>1</v>
      </c>
      <c r="E1" s="20" t="s">
        <v>2</v>
      </c>
      <c r="F1" s="20" t="s">
        <v>3</v>
      </c>
      <c r="G1" s="20" t="s">
        <v>4</v>
      </c>
      <c r="H1" s="20" t="s">
        <v>5</v>
      </c>
      <c r="I1" s="20" t="s">
        <v>6</v>
      </c>
      <c r="J1" s="20" t="s">
        <v>7</v>
      </c>
      <c r="K1" s="20" t="s">
        <v>8</v>
      </c>
      <c r="L1" s="20" t="s">
        <v>9</v>
      </c>
      <c r="M1" s="21"/>
      <c r="N1" s="21"/>
      <c r="O1" s="21"/>
      <c r="P1" s="21"/>
      <c r="Q1" s="22"/>
      <c r="R1" s="22"/>
      <c r="S1" s="2"/>
      <c r="T1" s="2"/>
      <c r="U1" s="2"/>
      <c r="V1" s="2"/>
      <c r="W1" s="2"/>
      <c r="X1" s="2"/>
      <c r="Y1" s="2"/>
      <c r="Z1" s="2"/>
      <c r="AA1" s="2"/>
      <c r="AB1" s="2"/>
      <c r="AC1" s="2"/>
      <c r="AD1" s="2"/>
      <c r="AE1" s="2"/>
      <c r="AF1" s="2"/>
      <c r="AG1" s="2"/>
      <c r="AH1" s="2"/>
      <c r="AI1" s="2"/>
    </row>
    <row r="2" spans="1:35" ht="23.25" customHeight="1">
      <c r="A2" s="22"/>
      <c r="B2" s="23"/>
      <c r="C2" s="76"/>
      <c r="D2" s="76"/>
      <c r="E2" s="131" t="s">
        <v>10</v>
      </c>
      <c r="F2" s="129"/>
      <c r="G2" s="129"/>
      <c r="H2" s="129"/>
      <c r="I2" s="129"/>
      <c r="J2" s="129"/>
      <c r="K2" s="130"/>
      <c r="L2" s="130"/>
      <c r="M2" s="22"/>
      <c r="N2" s="148" t="s">
        <v>95</v>
      </c>
      <c r="O2" s="149"/>
      <c r="P2" s="120"/>
      <c r="Q2" s="121" t="s">
        <v>91</v>
      </c>
      <c r="R2" s="122" t="s">
        <v>92</v>
      </c>
      <c r="S2" s="2"/>
      <c r="T2" s="2"/>
      <c r="U2" s="2"/>
      <c r="V2" s="2"/>
      <c r="W2" s="2"/>
      <c r="X2" s="2"/>
      <c r="Y2" s="2"/>
      <c r="Z2" s="2"/>
      <c r="AA2" s="2"/>
      <c r="AB2" s="2"/>
      <c r="AC2" s="2"/>
      <c r="AD2" s="2"/>
      <c r="AE2" s="2"/>
      <c r="AF2" s="2"/>
      <c r="AG2" s="2"/>
      <c r="AH2" s="2"/>
      <c r="AI2" s="2"/>
    </row>
    <row r="3" spans="1:35" ht="16.5" customHeight="1" thickBot="1">
      <c r="A3" s="22"/>
      <c r="B3" s="23"/>
      <c r="C3" s="76"/>
      <c r="D3" s="76"/>
      <c r="E3" s="128" t="s">
        <v>11</v>
      </c>
      <c r="F3" s="129"/>
      <c r="G3" s="129"/>
      <c r="H3" s="129"/>
      <c r="I3" s="129"/>
      <c r="J3" s="129"/>
      <c r="K3" s="130"/>
      <c r="L3" s="130"/>
      <c r="M3" s="22"/>
      <c r="N3" s="150" t="s">
        <v>69</v>
      </c>
      <c r="O3" s="151"/>
      <c r="P3" s="22"/>
      <c r="Q3" s="123" t="s">
        <v>28</v>
      </c>
      <c r="R3" s="124" t="s">
        <v>28</v>
      </c>
      <c r="S3" s="2"/>
      <c r="T3" s="2"/>
      <c r="U3" s="2"/>
      <c r="V3" s="2"/>
      <c r="W3" s="2"/>
      <c r="X3" s="2"/>
      <c r="Y3" s="2"/>
      <c r="Z3" s="2"/>
      <c r="AA3" s="2"/>
      <c r="AB3" s="2"/>
      <c r="AC3" s="2"/>
      <c r="AD3" s="2"/>
      <c r="AE3" s="2"/>
      <c r="AF3" s="2"/>
      <c r="AG3" s="2"/>
      <c r="AH3" s="2"/>
      <c r="AI3" s="2"/>
    </row>
    <row r="4" spans="1:35" s="4" customFormat="1" ht="23.25">
      <c r="A4" s="24"/>
      <c r="B4" s="25"/>
      <c r="C4" s="77"/>
      <c r="D4" s="77"/>
      <c r="E4" s="132" t="s">
        <v>40</v>
      </c>
      <c r="F4" s="133"/>
      <c r="G4" s="133"/>
      <c r="H4" s="133"/>
      <c r="I4" s="133"/>
      <c r="J4" s="133"/>
      <c r="K4" s="133"/>
      <c r="L4" s="133"/>
      <c r="M4" s="24"/>
      <c r="N4" s="152" t="s">
        <v>96</v>
      </c>
      <c r="O4" s="152"/>
      <c r="P4" s="152"/>
      <c r="Q4" s="152"/>
      <c r="R4" s="152"/>
      <c r="S4" s="3"/>
      <c r="T4" s="119"/>
      <c r="U4" s="119"/>
      <c r="V4" s="119"/>
      <c r="W4" s="119"/>
      <c r="X4" s="3"/>
      <c r="Y4" s="3"/>
      <c r="Z4" s="3"/>
      <c r="AA4" s="3"/>
      <c r="AB4" s="3"/>
      <c r="AC4" s="3"/>
      <c r="AD4" s="3"/>
      <c r="AE4" s="3"/>
      <c r="AF4" s="3"/>
      <c r="AG4" s="3"/>
      <c r="AH4" s="3"/>
      <c r="AI4" s="3"/>
    </row>
    <row r="5" spans="1:35" ht="6.75" customHeight="1">
      <c r="A5" s="22"/>
      <c r="B5" s="23"/>
      <c r="C5" s="78"/>
      <c r="D5" s="78"/>
      <c r="E5" s="134"/>
      <c r="F5" s="134"/>
      <c r="G5" s="134"/>
      <c r="H5" s="134"/>
      <c r="I5" s="134"/>
      <c r="J5" s="134"/>
      <c r="K5" s="134"/>
      <c r="L5" s="134"/>
      <c r="M5" s="22"/>
      <c r="N5" s="152"/>
      <c r="O5" s="152"/>
      <c r="P5" s="152"/>
      <c r="Q5" s="152"/>
      <c r="R5" s="152"/>
      <c r="S5" s="2"/>
      <c r="T5" s="1"/>
      <c r="U5" s="1"/>
      <c r="V5" s="1"/>
      <c r="W5" s="1"/>
      <c r="X5" s="2"/>
      <c r="Y5" s="2"/>
      <c r="Z5" s="2"/>
      <c r="AA5" s="2"/>
      <c r="AB5" s="2"/>
      <c r="AC5" s="2"/>
      <c r="AD5" s="2"/>
      <c r="AE5" s="2"/>
      <c r="AF5" s="2"/>
      <c r="AG5" s="2"/>
      <c r="AH5" s="2"/>
      <c r="AI5" s="2"/>
    </row>
    <row r="6" spans="1:35">
      <c r="A6" s="22"/>
      <c r="B6" s="23"/>
      <c r="C6" s="82" t="s">
        <v>12</v>
      </c>
      <c r="D6" s="82" t="s">
        <v>13</v>
      </c>
      <c r="E6" s="79"/>
      <c r="F6" s="79"/>
      <c r="G6" s="79"/>
      <c r="H6" s="79"/>
      <c r="I6" s="79"/>
      <c r="J6" s="79"/>
      <c r="K6" s="80"/>
      <c r="L6" s="81" t="str">
        <f>CHAR(169)&amp;"  Karl-Heinz Szeifert - www.medical-solution-team.de"</f>
        <v>©  Karl-Heinz Szeifert - www.medical-solution-team.de</v>
      </c>
      <c r="M6" s="22"/>
      <c r="N6" s="152"/>
      <c r="O6" s="152"/>
      <c r="P6" s="152"/>
      <c r="Q6" s="152"/>
      <c r="R6" s="152"/>
      <c r="S6" s="2"/>
      <c r="T6" s="1"/>
      <c r="U6" s="1"/>
      <c r="V6" s="1"/>
      <c r="W6" s="1"/>
      <c r="X6" s="2"/>
      <c r="Y6" s="2"/>
      <c r="Z6" s="2"/>
      <c r="AA6" s="2"/>
      <c r="AB6" s="2"/>
      <c r="AC6" s="2"/>
      <c r="AD6" s="2"/>
      <c r="AE6" s="2"/>
      <c r="AF6" s="2"/>
      <c r="AG6" s="2"/>
      <c r="AH6" s="2"/>
      <c r="AI6" s="2"/>
    </row>
    <row r="7" spans="1:35" s="6" customFormat="1" ht="26.25">
      <c r="A7" s="27"/>
      <c r="B7" s="28"/>
      <c r="C7" s="17">
        <v>40544</v>
      </c>
      <c r="D7" s="18">
        <v>2011</v>
      </c>
      <c r="E7" s="135" t="s">
        <v>41</v>
      </c>
      <c r="F7" s="136"/>
      <c r="G7" s="136"/>
      <c r="H7" s="136"/>
      <c r="I7" s="146" t="s">
        <v>93</v>
      </c>
      <c r="J7" s="146"/>
      <c r="K7" s="146"/>
      <c r="L7" s="147"/>
      <c r="M7" s="27"/>
      <c r="N7" s="152"/>
      <c r="O7" s="152"/>
      <c r="P7" s="152"/>
      <c r="Q7" s="152"/>
      <c r="R7" s="152"/>
      <c r="S7" s="5"/>
      <c r="T7" s="5"/>
      <c r="U7" s="5"/>
      <c r="V7" s="5"/>
      <c r="W7" s="5"/>
      <c r="X7" s="5"/>
      <c r="Y7" s="5"/>
      <c r="Z7" s="5"/>
      <c r="AA7" s="5"/>
      <c r="AB7" s="5"/>
      <c r="AC7" s="5"/>
      <c r="AD7" s="5"/>
      <c r="AE7" s="5"/>
      <c r="AF7" s="5"/>
      <c r="AG7" s="5"/>
      <c r="AH7" s="5"/>
      <c r="AI7" s="5"/>
    </row>
    <row r="8" spans="1:35" ht="3" customHeight="1">
      <c r="A8" s="22"/>
      <c r="B8" s="23"/>
      <c r="C8" s="23"/>
      <c r="D8" s="23"/>
      <c r="E8" s="23"/>
      <c r="F8" s="29"/>
      <c r="G8" s="29"/>
      <c r="H8" s="29"/>
      <c r="I8" s="29"/>
      <c r="J8" s="26"/>
      <c r="K8" s="26"/>
      <c r="L8" s="26"/>
      <c r="M8" s="22"/>
      <c r="N8" s="152"/>
      <c r="O8" s="152"/>
      <c r="P8" s="152"/>
      <c r="Q8" s="152"/>
      <c r="R8" s="152"/>
      <c r="S8" s="2"/>
      <c r="T8" s="2"/>
      <c r="U8" s="2"/>
      <c r="V8" s="2"/>
      <c r="W8" s="2"/>
      <c r="X8" s="2"/>
      <c r="Y8" s="2"/>
      <c r="Z8" s="2"/>
      <c r="AA8" s="2"/>
      <c r="AB8" s="2"/>
      <c r="AC8" s="2"/>
      <c r="AD8" s="2"/>
      <c r="AE8" s="2"/>
      <c r="AF8" s="2"/>
      <c r="AG8" s="2"/>
      <c r="AH8" s="2"/>
      <c r="AI8" s="2"/>
    </row>
    <row r="9" spans="1:35" ht="15" customHeight="1">
      <c r="A9" s="22"/>
      <c r="B9" s="23"/>
      <c r="C9" s="30" t="s">
        <v>14</v>
      </c>
      <c r="D9" s="31"/>
      <c r="E9" s="32" t="str">
        <f>IF(ISERROR(VLOOKUP($I$7,$N$28:$R$37,2,FALSE)),"",VLOOKUP($I$7,$N$28:$R$37,2,FALSE))</f>
        <v>Bell</v>
      </c>
      <c r="F9" s="33"/>
      <c r="G9" s="33"/>
      <c r="H9" s="34" t="s">
        <v>16</v>
      </c>
      <c r="I9" s="32" t="str">
        <f>IF(ISERROR(VLOOKUP($I$7,$N$28:$R$37,3,FALSE)),"",VLOOKUP($I$7,$N$28:$R$37,3,FALSE))</f>
        <v>A 212</v>
      </c>
      <c r="J9" s="34" t="s">
        <v>17</v>
      </c>
      <c r="K9" s="32">
        <f>IF(ISERROR(VLOOKUP($I$7,$N$28:$R$37,4,FALSE)),"",VLOOKUP($I$7,$N$28:$R$37,4,FALSE))</f>
        <v>250107003</v>
      </c>
      <c r="L9" s="34" t="s">
        <v>18</v>
      </c>
      <c r="M9" s="22"/>
      <c r="N9" s="152"/>
      <c r="O9" s="152"/>
      <c r="P9" s="152"/>
      <c r="Q9" s="152"/>
      <c r="R9" s="152"/>
      <c r="S9" s="2"/>
      <c r="T9" s="2"/>
      <c r="U9" s="2"/>
      <c r="V9" s="2"/>
      <c r="W9" s="2"/>
      <c r="X9" s="2"/>
      <c r="Y9" s="2"/>
      <c r="Z9" s="2"/>
      <c r="AA9" s="2"/>
      <c r="AB9" s="2"/>
      <c r="AC9" s="2"/>
      <c r="AD9" s="2"/>
      <c r="AE9" s="2"/>
      <c r="AF9" s="2"/>
      <c r="AG9" s="2"/>
      <c r="AH9" s="2"/>
      <c r="AI9" s="2"/>
    </row>
    <row r="10" spans="1:35">
      <c r="A10" s="22"/>
      <c r="B10" s="23"/>
      <c r="C10" s="30" t="s">
        <v>14</v>
      </c>
      <c r="D10" s="31"/>
      <c r="E10" s="32" t="str">
        <f>IF(ISERROR(VLOOKUP($I$7,$N$28:$R$37,2,FALSE)),"",VLOOKUP($I$7,$N$28:$R$37,2,FALSE))</f>
        <v>Bell</v>
      </c>
      <c r="F10" s="33"/>
      <c r="G10" s="33"/>
      <c r="H10" s="34" t="s">
        <v>16</v>
      </c>
      <c r="I10" s="32" t="str">
        <f>IF(ISERROR(VLOOKUP($I$7,$N$28:$R$37,3,FALSE)),"",VLOOKUP($I$7,$N$28:$R$37,3,FALSE))</f>
        <v>A 212</v>
      </c>
      <c r="J10" s="34" t="s">
        <v>17</v>
      </c>
      <c r="K10" s="32">
        <f>IF(ISERROR(VLOOKUP($I$7,$N$28:$R$37,5,FALSE)),"",VLOOKUP($I$7,$N$28:$R$37,5,FALSE))</f>
        <v>250107004</v>
      </c>
      <c r="L10" s="34" t="s">
        <v>19</v>
      </c>
      <c r="M10" s="22"/>
      <c r="N10" s="152"/>
      <c r="O10" s="152"/>
      <c r="P10" s="152"/>
      <c r="Q10" s="152"/>
      <c r="R10" s="152"/>
      <c r="S10" s="1"/>
      <c r="T10" s="1"/>
      <c r="U10" s="1"/>
      <c r="V10" s="1"/>
      <c r="W10" s="1"/>
      <c r="X10" s="1"/>
      <c r="Y10" s="1"/>
      <c r="Z10" s="1"/>
      <c r="AA10" s="1"/>
      <c r="AB10" s="1"/>
      <c r="AC10" s="1"/>
      <c r="AD10" s="1"/>
      <c r="AE10" s="1"/>
      <c r="AF10" s="1"/>
      <c r="AG10" s="1"/>
      <c r="AH10" s="1"/>
      <c r="AI10" s="1"/>
    </row>
    <row r="11" spans="1:35" ht="3" customHeight="1">
      <c r="A11" s="22"/>
      <c r="B11" s="23"/>
      <c r="C11" s="23"/>
      <c r="D11" s="23"/>
      <c r="E11" s="23"/>
      <c r="F11" s="23"/>
      <c r="G11" s="35"/>
      <c r="H11" s="29"/>
      <c r="I11" s="29"/>
      <c r="J11" s="26"/>
      <c r="K11" s="26"/>
      <c r="L11" s="26"/>
      <c r="M11" s="22"/>
      <c r="N11" s="152"/>
      <c r="O11" s="152"/>
      <c r="P11" s="152"/>
      <c r="Q11" s="152"/>
      <c r="R11" s="152"/>
      <c r="S11" s="2"/>
      <c r="T11" s="2"/>
      <c r="U11" s="2"/>
      <c r="V11" s="2"/>
      <c r="W11" s="2"/>
      <c r="X11" s="2"/>
      <c r="Y11" s="2"/>
      <c r="Z11" s="2"/>
      <c r="AA11" s="2"/>
      <c r="AB11" s="2"/>
      <c r="AC11" s="2"/>
      <c r="AD11" s="2"/>
      <c r="AE11" s="2"/>
      <c r="AF11" s="2"/>
      <c r="AG11" s="2"/>
      <c r="AH11" s="2"/>
      <c r="AI11" s="2"/>
    </row>
    <row r="12" spans="1:35">
      <c r="A12" s="22"/>
      <c r="B12" s="23"/>
      <c r="C12" s="137" t="s">
        <v>42</v>
      </c>
      <c r="D12" s="138"/>
      <c r="E12" s="138"/>
      <c r="F12" s="138"/>
      <c r="G12" s="138"/>
      <c r="H12" s="138"/>
      <c r="I12" s="138"/>
      <c r="J12" s="138"/>
      <c r="K12" s="138"/>
      <c r="L12" s="139"/>
      <c r="M12" s="22"/>
      <c r="N12" s="152"/>
      <c r="O12" s="152"/>
      <c r="P12" s="152"/>
      <c r="Q12" s="152"/>
      <c r="R12" s="152"/>
      <c r="S12" s="2"/>
      <c r="T12" s="2"/>
      <c r="U12" s="2"/>
      <c r="V12" s="2"/>
      <c r="W12" s="2"/>
      <c r="X12" s="2"/>
      <c r="Y12" s="2"/>
      <c r="Z12" s="2"/>
      <c r="AA12" s="2"/>
      <c r="AB12" s="2"/>
      <c r="AC12" s="2"/>
      <c r="AD12" s="2"/>
      <c r="AE12" s="2"/>
      <c r="AF12" s="2"/>
      <c r="AG12" s="2"/>
      <c r="AH12" s="2"/>
      <c r="AI12" s="2"/>
    </row>
    <row r="13" spans="1:35" ht="15" customHeight="1">
      <c r="A13" s="22"/>
      <c r="B13" s="23"/>
      <c r="C13" s="140"/>
      <c r="D13" s="141"/>
      <c r="E13" s="141"/>
      <c r="F13" s="141"/>
      <c r="G13" s="141"/>
      <c r="H13" s="141"/>
      <c r="I13" s="141"/>
      <c r="J13" s="141"/>
      <c r="K13" s="141"/>
      <c r="L13" s="142"/>
      <c r="M13" s="22"/>
      <c r="N13" s="152"/>
      <c r="O13" s="152"/>
      <c r="P13" s="152"/>
      <c r="Q13" s="152"/>
      <c r="R13" s="152"/>
      <c r="S13" s="2"/>
      <c r="T13" s="2"/>
      <c r="U13" s="2"/>
      <c r="V13" s="2"/>
      <c r="W13" s="2"/>
      <c r="X13" s="2"/>
      <c r="Y13" s="2"/>
      <c r="Z13" s="2"/>
      <c r="AA13" s="2"/>
      <c r="AB13" s="2"/>
      <c r="AC13" s="2"/>
      <c r="AD13" s="2"/>
      <c r="AE13" s="2"/>
      <c r="AF13" s="2"/>
      <c r="AG13" s="2"/>
      <c r="AH13" s="2"/>
      <c r="AI13" s="2"/>
    </row>
    <row r="14" spans="1:35" ht="15" customHeight="1">
      <c r="A14" s="22"/>
      <c r="B14" s="23"/>
      <c r="C14" s="140"/>
      <c r="D14" s="141"/>
      <c r="E14" s="141"/>
      <c r="F14" s="141"/>
      <c r="G14" s="141"/>
      <c r="H14" s="141"/>
      <c r="I14" s="141"/>
      <c r="J14" s="141"/>
      <c r="K14" s="141"/>
      <c r="L14" s="142"/>
      <c r="M14" s="22"/>
      <c r="N14" s="152"/>
      <c r="O14" s="152"/>
      <c r="P14" s="152"/>
      <c r="Q14" s="152"/>
      <c r="R14" s="152"/>
      <c r="S14" s="2"/>
      <c r="T14" s="2"/>
      <c r="U14" s="2"/>
      <c r="V14" s="2"/>
      <c r="W14" s="2"/>
      <c r="X14" s="2"/>
      <c r="Y14" s="2"/>
      <c r="Z14" s="2"/>
      <c r="AA14" s="2"/>
      <c r="AB14" s="2"/>
      <c r="AC14" s="2"/>
      <c r="AD14" s="2"/>
      <c r="AE14" s="2"/>
      <c r="AF14" s="2"/>
      <c r="AG14" s="2"/>
      <c r="AH14" s="2"/>
      <c r="AI14" s="2"/>
    </row>
    <row r="15" spans="1:35" ht="15" customHeight="1">
      <c r="A15" s="22"/>
      <c r="B15" s="23"/>
      <c r="C15" s="140"/>
      <c r="D15" s="141"/>
      <c r="E15" s="141"/>
      <c r="F15" s="141"/>
      <c r="G15" s="141"/>
      <c r="H15" s="141"/>
      <c r="I15" s="141"/>
      <c r="J15" s="141"/>
      <c r="K15" s="141"/>
      <c r="L15" s="142"/>
      <c r="M15" s="22"/>
      <c r="N15" s="152"/>
      <c r="O15" s="152"/>
      <c r="P15" s="152"/>
      <c r="Q15" s="152"/>
      <c r="R15" s="152"/>
      <c r="S15" s="2"/>
      <c r="T15" s="2"/>
      <c r="U15" s="2"/>
      <c r="V15" s="2"/>
      <c r="W15" s="2"/>
      <c r="X15" s="2"/>
      <c r="Y15" s="2"/>
      <c r="Z15" s="2"/>
      <c r="AA15" s="2"/>
      <c r="AB15" s="2"/>
      <c r="AC15" s="2"/>
      <c r="AD15" s="2"/>
      <c r="AE15" s="2"/>
      <c r="AF15" s="2"/>
      <c r="AG15" s="2"/>
      <c r="AH15" s="2"/>
      <c r="AI15" s="2"/>
    </row>
    <row r="16" spans="1:35" ht="15" customHeight="1">
      <c r="A16" s="22"/>
      <c r="B16" s="23"/>
      <c r="C16" s="140"/>
      <c r="D16" s="141"/>
      <c r="E16" s="141"/>
      <c r="F16" s="141"/>
      <c r="G16" s="141"/>
      <c r="H16" s="141"/>
      <c r="I16" s="141"/>
      <c r="J16" s="141"/>
      <c r="K16" s="141"/>
      <c r="L16" s="142"/>
      <c r="M16" s="22"/>
      <c r="N16" s="152"/>
      <c r="O16" s="152"/>
      <c r="P16" s="152"/>
      <c r="Q16" s="152"/>
      <c r="R16" s="152"/>
      <c r="S16" s="2"/>
      <c r="T16" s="2"/>
      <c r="U16" s="2"/>
      <c r="V16" s="2"/>
      <c r="W16" s="2"/>
      <c r="X16" s="2"/>
      <c r="Y16" s="2"/>
      <c r="Z16" s="2"/>
      <c r="AA16" s="2"/>
      <c r="AB16" s="2"/>
      <c r="AC16" s="2"/>
      <c r="AD16" s="2"/>
      <c r="AE16" s="2"/>
      <c r="AF16" s="2"/>
      <c r="AG16" s="2"/>
      <c r="AH16" s="2"/>
      <c r="AI16" s="2"/>
    </row>
    <row r="17" spans="1:35" ht="15" customHeight="1">
      <c r="A17" s="22"/>
      <c r="B17" s="23"/>
      <c r="C17" s="140"/>
      <c r="D17" s="141"/>
      <c r="E17" s="141"/>
      <c r="F17" s="141"/>
      <c r="G17" s="141"/>
      <c r="H17" s="141"/>
      <c r="I17" s="141"/>
      <c r="J17" s="141"/>
      <c r="K17" s="141"/>
      <c r="L17" s="142"/>
      <c r="M17" s="22"/>
      <c r="N17" s="152"/>
      <c r="O17" s="152"/>
      <c r="P17" s="152"/>
      <c r="Q17" s="152"/>
      <c r="R17" s="152"/>
      <c r="S17" s="2"/>
      <c r="T17" s="2"/>
      <c r="U17" s="2"/>
      <c r="V17" s="2"/>
      <c r="W17" s="2"/>
      <c r="X17" s="2"/>
      <c r="Y17" s="2"/>
      <c r="Z17" s="2"/>
      <c r="AA17" s="2"/>
      <c r="AB17" s="2"/>
      <c r="AC17" s="2"/>
      <c r="AD17" s="2"/>
      <c r="AE17" s="2"/>
      <c r="AF17" s="2"/>
      <c r="AG17" s="2"/>
      <c r="AH17" s="2"/>
      <c r="AI17" s="2"/>
    </row>
    <row r="18" spans="1:35" ht="6.75" customHeight="1">
      <c r="A18" s="22"/>
      <c r="B18" s="23"/>
      <c r="C18" s="140"/>
      <c r="D18" s="141"/>
      <c r="E18" s="141"/>
      <c r="F18" s="141"/>
      <c r="G18" s="141"/>
      <c r="H18" s="141"/>
      <c r="I18" s="141"/>
      <c r="J18" s="141"/>
      <c r="K18" s="141"/>
      <c r="L18" s="142"/>
      <c r="M18" s="22"/>
      <c r="N18" s="152"/>
      <c r="O18" s="152"/>
      <c r="P18" s="152"/>
      <c r="Q18" s="152"/>
      <c r="R18" s="152"/>
      <c r="S18" s="2"/>
      <c r="T18" s="2"/>
      <c r="U18" s="2"/>
      <c r="V18" s="2"/>
      <c r="W18" s="2"/>
      <c r="X18" s="2"/>
      <c r="Y18" s="2"/>
      <c r="Z18" s="2"/>
      <c r="AA18" s="2"/>
      <c r="AB18" s="2"/>
      <c r="AC18" s="2"/>
      <c r="AD18" s="2"/>
      <c r="AE18" s="2"/>
      <c r="AF18" s="2"/>
      <c r="AG18" s="2"/>
      <c r="AH18" s="2"/>
      <c r="AI18" s="2"/>
    </row>
    <row r="19" spans="1:35" ht="12.75" hidden="1" customHeight="1">
      <c r="A19" s="22"/>
      <c r="B19" s="23"/>
      <c r="C19" s="140"/>
      <c r="D19" s="141"/>
      <c r="E19" s="141"/>
      <c r="F19" s="141"/>
      <c r="G19" s="141"/>
      <c r="H19" s="141"/>
      <c r="I19" s="141"/>
      <c r="J19" s="141"/>
      <c r="K19" s="141"/>
      <c r="L19" s="142"/>
      <c r="M19" s="22"/>
      <c r="N19" s="22"/>
      <c r="O19" s="22"/>
      <c r="P19" s="22"/>
      <c r="Q19" s="22"/>
      <c r="R19" s="22"/>
      <c r="S19" s="2"/>
      <c r="T19" s="2"/>
      <c r="U19" s="2"/>
      <c r="V19" s="2"/>
      <c r="W19" s="2"/>
      <c r="X19" s="2"/>
      <c r="Y19" s="2"/>
      <c r="Z19" s="2"/>
      <c r="AA19" s="2"/>
      <c r="AB19" s="2"/>
      <c r="AC19" s="2"/>
      <c r="AD19" s="2"/>
      <c r="AE19" s="2"/>
      <c r="AF19" s="2"/>
      <c r="AG19" s="2"/>
      <c r="AH19" s="2"/>
      <c r="AI19" s="2"/>
    </row>
    <row r="20" spans="1:35" ht="12.75" hidden="1" customHeight="1">
      <c r="A20" s="22"/>
      <c r="B20" s="23"/>
      <c r="C20" s="143"/>
      <c r="D20" s="144"/>
      <c r="E20" s="144"/>
      <c r="F20" s="144"/>
      <c r="G20" s="144"/>
      <c r="H20" s="144"/>
      <c r="I20" s="144"/>
      <c r="J20" s="144"/>
      <c r="K20" s="144"/>
      <c r="L20" s="145"/>
      <c r="M20" s="22"/>
      <c r="N20" s="22"/>
      <c r="O20" s="22"/>
      <c r="P20" s="22"/>
      <c r="Q20" s="22"/>
      <c r="R20" s="22"/>
      <c r="S20" s="2"/>
      <c r="T20" s="2"/>
      <c r="U20" s="2"/>
      <c r="V20" s="2"/>
      <c r="W20" s="2"/>
      <c r="X20" s="2"/>
      <c r="Y20" s="2"/>
      <c r="Z20" s="2"/>
      <c r="AA20" s="2"/>
      <c r="AB20" s="2"/>
      <c r="AC20" s="2"/>
      <c r="AD20" s="2"/>
      <c r="AE20" s="2"/>
      <c r="AF20" s="2"/>
      <c r="AG20" s="2"/>
      <c r="AH20" s="2"/>
      <c r="AI20" s="2"/>
    </row>
    <row r="21" spans="1:35" ht="4.5" customHeight="1">
      <c r="A21" s="22"/>
      <c r="B21" s="23"/>
      <c r="C21" s="29"/>
      <c r="D21" s="29"/>
      <c r="E21" s="29"/>
      <c r="F21" s="29"/>
      <c r="G21" s="29"/>
      <c r="H21" s="29"/>
      <c r="I21" s="29"/>
      <c r="J21" s="26"/>
      <c r="K21" s="26"/>
      <c r="L21" s="26"/>
      <c r="M21" s="22"/>
      <c r="N21" s="22"/>
      <c r="O21" s="22"/>
      <c r="P21" s="22"/>
      <c r="Q21" s="22"/>
      <c r="R21" s="22"/>
      <c r="S21" s="2"/>
      <c r="T21" s="2"/>
      <c r="U21" s="2"/>
      <c r="V21" s="2"/>
      <c r="W21" s="2"/>
      <c r="X21" s="2"/>
      <c r="Y21" s="2"/>
      <c r="Z21" s="2"/>
      <c r="AA21" s="2"/>
      <c r="AB21" s="2"/>
      <c r="AC21" s="2"/>
      <c r="AD21" s="2"/>
      <c r="AE21" s="2"/>
      <c r="AF21" s="2"/>
      <c r="AG21" s="2"/>
      <c r="AH21" s="2"/>
      <c r="AI21" s="2"/>
    </row>
    <row r="22" spans="1:35" ht="12.75" hidden="1" customHeight="1">
      <c r="A22" s="22"/>
      <c r="B22" s="23"/>
      <c r="C22" s="36" t="s">
        <v>20</v>
      </c>
      <c r="D22" s="37" t="s">
        <v>15</v>
      </c>
      <c r="E22" s="38"/>
      <c r="F22" s="39"/>
      <c r="G22" s="40"/>
      <c r="H22" s="41"/>
      <c r="I22" s="42"/>
      <c r="J22" s="42"/>
      <c r="K22" s="42"/>
      <c r="L22" s="43"/>
      <c r="M22" s="22"/>
      <c r="N22" s="22"/>
      <c r="O22" s="22"/>
      <c r="P22" s="22"/>
      <c r="Q22" s="22"/>
      <c r="R22" s="22"/>
      <c r="S22" s="2"/>
      <c r="T22" s="2"/>
      <c r="U22" s="2"/>
      <c r="V22" s="2"/>
      <c r="W22" s="2"/>
      <c r="X22" s="2"/>
      <c r="Y22" s="2"/>
      <c r="Z22" s="2"/>
      <c r="AA22" s="2"/>
      <c r="AB22" s="2"/>
      <c r="AC22" s="2"/>
      <c r="AD22" s="2"/>
      <c r="AE22" s="2"/>
      <c r="AF22" s="2"/>
      <c r="AG22" s="2"/>
      <c r="AH22" s="2"/>
      <c r="AI22" s="2"/>
    </row>
    <row r="23" spans="1:35" ht="12.75" hidden="1" customHeight="1">
      <c r="A23" s="22"/>
      <c r="B23" s="23"/>
      <c r="C23" s="36"/>
      <c r="D23" s="37"/>
      <c r="E23" s="38"/>
      <c r="F23" s="39"/>
      <c r="G23" s="40"/>
      <c r="H23" s="44"/>
      <c r="I23" s="44"/>
      <c r="J23" s="44"/>
      <c r="K23" s="44"/>
      <c r="L23" s="45"/>
      <c r="M23" s="22"/>
      <c r="N23" s="22"/>
      <c r="O23" s="22"/>
      <c r="P23" s="22"/>
      <c r="Q23" s="22"/>
      <c r="R23" s="22"/>
      <c r="S23" s="2"/>
      <c r="T23" s="2"/>
      <c r="U23" s="2"/>
      <c r="V23" s="2"/>
      <c r="W23" s="2"/>
      <c r="X23" s="2"/>
      <c r="Y23" s="2"/>
      <c r="Z23" s="2"/>
      <c r="AA23" s="2"/>
      <c r="AB23" s="2"/>
      <c r="AC23" s="2"/>
      <c r="AD23" s="2"/>
      <c r="AE23" s="2"/>
      <c r="AF23" s="2"/>
      <c r="AG23" s="2"/>
      <c r="AH23" s="2"/>
      <c r="AI23" s="2"/>
    </row>
    <row r="24" spans="1:35" ht="12.75" hidden="1" customHeight="1">
      <c r="A24" s="22"/>
      <c r="B24" s="23"/>
      <c r="C24" s="46"/>
      <c r="D24" s="38"/>
      <c r="E24" s="38"/>
      <c r="F24" s="39"/>
      <c r="G24" s="40"/>
      <c r="H24" s="44"/>
      <c r="I24" s="44"/>
      <c r="J24" s="44"/>
      <c r="K24" s="44"/>
      <c r="L24" s="45"/>
      <c r="M24" s="22"/>
      <c r="N24" s="22"/>
      <c r="O24" s="22"/>
      <c r="P24" s="22"/>
      <c r="Q24" s="22"/>
      <c r="R24" s="22"/>
      <c r="S24" s="2"/>
      <c r="T24" s="2"/>
      <c r="U24" s="2"/>
      <c r="V24" s="2"/>
      <c r="W24" s="2"/>
      <c r="X24" s="2"/>
      <c r="Y24" s="2"/>
      <c r="Z24" s="2"/>
      <c r="AA24" s="2"/>
      <c r="AB24" s="2"/>
      <c r="AC24" s="2"/>
      <c r="AD24" s="2"/>
      <c r="AE24" s="2"/>
      <c r="AF24" s="2"/>
      <c r="AG24" s="2"/>
      <c r="AH24" s="2"/>
      <c r="AI24" s="2"/>
    </row>
    <row r="25" spans="1:35" ht="12.75" hidden="1" customHeight="1">
      <c r="A25" s="22"/>
      <c r="B25" s="23"/>
      <c r="C25" s="46"/>
      <c r="D25" s="38"/>
      <c r="E25" s="38"/>
      <c r="F25" s="39"/>
      <c r="G25" s="40"/>
      <c r="H25" s="47"/>
      <c r="I25" s="47"/>
      <c r="J25" s="47"/>
      <c r="K25" s="47"/>
      <c r="L25" s="48"/>
      <c r="M25" s="22"/>
      <c r="N25" s="22"/>
      <c r="O25" s="22"/>
      <c r="P25" s="22"/>
      <c r="Q25" s="22"/>
      <c r="R25" s="22"/>
      <c r="S25" s="2"/>
      <c r="T25" s="2"/>
      <c r="U25" s="2"/>
      <c r="V25" s="2"/>
      <c r="W25" s="2"/>
      <c r="X25" s="2"/>
      <c r="Y25" s="2"/>
      <c r="Z25" s="2"/>
      <c r="AA25" s="2"/>
      <c r="AB25" s="2"/>
      <c r="AC25" s="2"/>
      <c r="AD25" s="2"/>
      <c r="AE25" s="2"/>
      <c r="AF25" s="2"/>
      <c r="AG25" s="2"/>
      <c r="AH25" s="2"/>
      <c r="AI25" s="2"/>
    </row>
    <row r="26" spans="1:35" ht="12.75" hidden="1" customHeight="1">
      <c r="A26" s="22"/>
      <c r="B26" s="23"/>
      <c r="C26" s="29"/>
      <c r="D26" s="29"/>
      <c r="E26" s="29"/>
      <c r="F26" s="29"/>
      <c r="G26" s="29"/>
      <c r="H26" s="29"/>
      <c r="I26" s="29"/>
      <c r="J26" s="26"/>
      <c r="K26" s="26"/>
      <c r="L26" s="26"/>
      <c r="M26" s="22"/>
      <c r="N26" s="22"/>
      <c r="O26" s="22"/>
      <c r="P26" s="22"/>
      <c r="Q26" s="22"/>
      <c r="R26" s="22"/>
      <c r="S26" s="2"/>
      <c r="T26" s="2"/>
      <c r="U26" s="2"/>
      <c r="V26" s="2"/>
      <c r="W26" s="2"/>
      <c r="X26" s="2"/>
      <c r="Y26" s="2"/>
      <c r="Z26" s="2"/>
      <c r="AA26" s="2"/>
      <c r="AB26" s="2"/>
      <c r="AC26" s="2"/>
      <c r="AD26" s="2"/>
      <c r="AE26" s="2"/>
      <c r="AF26" s="2"/>
      <c r="AG26" s="2"/>
      <c r="AH26" s="2"/>
      <c r="AI26" s="2"/>
    </row>
    <row r="27" spans="1:35" ht="27.75" customHeight="1">
      <c r="A27" s="22"/>
      <c r="B27" s="23"/>
      <c r="C27" s="125" t="s">
        <v>21</v>
      </c>
      <c r="D27" s="125"/>
      <c r="E27" s="125"/>
      <c r="F27" s="125"/>
      <c r="G27" s="125"/>
      <c r="H27" s="126" t="s">
        <v>22</v>
      </c>
      <c r="I27" s="126"/>
      <c r="J27" s="126"/>
      <c r="K27" s="127" t="s">
        <v>9</v>
      </c>
      <c r="L27" s="127"/>
      <c r="M27" s="22"/>
      <c r="N27" s="83" t="s">
        <v>94</v>
      </c>
      <c r="O27" s="83" t="s">
        <v>35</v>
      </c>
      <c r="P27" s="83" t="s">
        <v>34</v>
      </c>
      <c r="Q27" s="83" t="s">
        <v>36</v>
      </c>
      <c r="R27" s="83" t="s">
        <v>37</v>
      </c>
      <c r="S27" s="2"/>
      <c r="T27" s="2"/>
      <c r="U27" s="2"/>
      <c r="V27" s="2"/>
      <c r="W27" s="2"/>
      <c r="X27" s="2"/>
      <c r="Y27" s="2"/>
      <c r="Z27" s="2"/>
      <c r="AA27" s="2"/>
      <c r="AB27" s="2"/>
      <c r="AC27" s="2"/>
      <c r="AD27" s="2"/>
      <c r="AE27" s="2"/>
      <c r="AF27" s="2"/>
      <c r="AG27" s="2"/>
      <c r="AH27" s="2"/>
      <c r="AI27" s="2"/>
    </row>
    <row r="28" spans="1:35" ht="26.25" thickBot="1">
      <c r="A28" s="22"/>
      <c r="B28" s="23"/>
      <c r="C28" s="49" t="s">
        <v>0</v>
      </c>
      <c r="D28" s="49" t="s">
        <v>23</v>
      </c>
      <c r="E28" s="49" t="s">
        <v>24</v>
      </c>
      <c r="F28" s="50"/>
      <c r="G28" s="51"/>
      <c r="H28" s="52" t="str">
        <f>C28</f>
        <v>Datum</v>
      </c>
      <c r="I28" s="49" t="s">
        <v>23</v>
      </c>
      <c r="J28" s="53" t="s">
        <v>25</v>
      </c>
      <c r="K28" s="52" t="s">
        <v>26</v>
      </c>
      <c r="L28" s="49" t="s">
        <v>27</v>
      </c>
      <c r="M28" s="22"/>
      <c r="N28" s="71" t="s">
        <v>43</v>
      </c>
      <c r="O28" s="71" t="s">
        <v>43</v>
      </c>
      <c r="P28" s="71" t="s">
        <v>43</v>
      </c>
      <c r="Q28" s="71" t="s">
        <v>43</v>
      </c>
      <c r="R28" s="71" t="s">
        <v>43</v>
      </c>
      <c r="S28" s="2"/>
      <c r="T28" s="2"/>
      <c r="U28" s="2"/>
      <c r="V28" s="2"/>
      <c r="W28" s="2"/>
      <c r="X28" s="2"/>
      <c r="Y28" s="2"/>
      <c r="Z28" s="2"/>
      <c r="AA28" s="2"/>
      <c r="AB28" s="2"/>
      <c r="AC28" s="2"/>
      <c r="AD28" s="2"/>
      <c r="AE28" s="2"/>
      <c r="AF28" s="2"/>
      <c r="AG28" s="2"/>
      <c r="AH28" s="2"/>
      <c r="AI28" s="2"/>
    </row>
    <row r="29" spans="1:35" ht="21.95" customHeight="1">
      <c r="A29" s="22"/>
      <c r="B29" s="97">
        <f>IF(OR($C$101=$C29,$C$102=$C29,$C$103=$C29,$C$104=$C29,$C$105=$C29,$C$106=$C29,$C$106=$C29,$C$107=$C29,$C$108=$C29,$C$109=$C29,$C$110=$C29,$C$111=$C29,$C$112=$C29,$C$113=$C29,$C$114=$C29,$C$115=$C29,$C$116=$C29,$C$117=$C29,$C$118=$C29),1,"")</f>
        <v>1</v>
      </c>
      <c r="C29" s="72">
        <f>DATE(D7,MONTH(C7),1)</f>
        <v>40544</v>
      </c>
      <c r="D29" s="63"/>
      <c r="E29" s="63"/>
      <c r="F29" s="54" t="str">
        <f>IF(D29&gt;0,"0","")</f>
        <v/>
      </c>
      <c r="G29" s="55"/>
      <c r="H29" s="74">
        <f>C29</f>
        <v>40544</v>
      </c>
      <c r="I29" s="65"/>
      <c r="J29" s="66"/>
      <c r="K29" s="69"/>
      <c r="L29" s="65"/>
      <c r="M29" s="22"/>
      <c r="N29" s="71" t="s">
        <v>93</v>
      </c>
      <c r="O29" s="71" t="s">
        <v>38</v>
      </c>
      <c r="P29" s="71" t="s">
        <v>39</v>
      </c>
      <c r="Q29" s="71">
        <v>250107003</v>
      </c>
      <c r="R29" s="71">
        <v>250107004</v>
      </c>
      <c r="S29" s="2"/>
      <c r="T29" s="2"/>
      <c r="U29" s="2"/>
      <c r="V29" s="2"/>
      <c r="W29" s="2"/>
      <c r="X29" s="2"/>
      <c r="Y29" s="2"/>
      <c r="Z29" s="2"/>
      <c r="AA29" s="2"/>
      <c r="AB29" s="2"/>
      <c r="AC29" s="2"/>
      <c r="AD29" s="2"/>
      <c r="AE29" s="2"/>
      <c r="AF29" s="2"/>
      <c r="AG29" s="2"/>
      <c r="AH29" s="2"/>
      <c r="AI29" s="2"/>
    </row>
    <row r="30" spans="1:35" ht="21.95" customHeight="1">
      <c r="A30" s="22"/>
      <c r="B30" s="97" t="str">
        <f t="shared" ref="B30:B59" si="0">IF(OR($C$101=$C30,$C$102=$C30,$C$103=$C30,$C$104=$C30,$C$105=$C30,$C$106=$C30,$C$106=$C30,$C$107=$C30,$C$108=$C30,$C$109=$C30,$C$110=$C30,$C$111=$C30,$C$112=$C30,$C$113=$C30,$C$114=$C30,$C$115=$C30,$C$116=$C30,$C$117=$C30,$C$118=$C30),1,"")</f>
        <v/>
      </c>
      <c r="C30" s="73">
        <f>C29+1</f>
        <v>40545</v>
      </c>
      <c r="D30" s="64"/>
      <c r="E30" s="64"/>
      <c r="F30" s="56" t="str">
        <f t="shared" ref="F30:F59" si="1">IF(D30&gt;0,"0","")</f>
        <v/>
      </c>
      <c r="G30" s="57"/>
      <c r="H30" s="75">
        <f>C30</f>
        <v>40545</v>
      </c>
      <c r="I30" s="67"/>
      <c r="J30" s="68"/>
      <c r="K30" s="70"/>
      <c r="L30" s="67"/>
      <c r="M30" s="22"/>
      <c r="N30" s="71"/>
      <c r="O30" s="71"/>
      <c r="P30" s="71"/>
      <c r="Q30" s="71"/>
      <c r="R30" s="71"/>
      <c r="S30" s="2"/>
      <c r="T30" s="2"/>
      <c r="U30" s="2"/>
      <c r="V30" s="2"/>
      <c r="W30" s="2"/>
      <c r="X30" s="2"/>
      <c r="Y30" s="2"/>
      <c r="Z30" s="2"/>
      <c r="AA30" s="2"/>
      <c r="AB30" s="2"/>
      <c r="AC30" s="2"/>
      <c r="AD30" s="2"/>
      <c r="AE30" s="2"/>
      <c r="AF30" s="2"/>
      <c r="AG30" s="2"/>
      <c r="AH30" s="2"/>
      <c r="AI30" s="2"/>
    </row>
    <row r="31" spans="1:35" ht="21.95" customHeight="1">
      <c r="A31" s="22"/>
      <c r="B31" s="97" t="str">
        <f t="shared" si="0"/>
        <v/>
      </c>
      <c r="C31" s="73">
        <f t="shared" ref="C31:C37" si="2">C30+1</f>
        <v>40546</v>
      </c>
      <c r="D31" s="64"/>
      <c r="E31" s="64"/>
      <c r="F31" s="56" t="str">
        <f t="shared" si="1"/>
        <v/>
      </c>
      <c r="G31" s="57"/>
      <c r="H31" s="75">
        <f t="shared" ref="H31:H59" si="3">C31</f>
        <v>40546</v>
      </c>
      <c r="I31" s="67"/>
      <c r="J31" s="68"/>
      <c r="K31" s="70"/>
      <c r="L31" s="67"/>
      <c r="M31" s="22"/>
      <c r="N31" s="71"/>
      <c r="O31" s="71"/>
      <c r="P31" s="71"/>
      <c r="Q31" s="71"/>
      <c r="R31" s="71"/>
      <c r="S31" s="2"/>
      <c r="T31" s="2"/>
      <c r="U31" s="2"/>
      <c r="V31" s="2"/>
      <c r="W31" s="2"/>
      <c r="X31" s="2"/>
      <c r="Y31" s="2"/>
      <c r="Z31" s="2"/>
      <c r="AA31" s="2"/>
      <c r="AB31" s="2"/>
      <c r="AC31" s="2"/>
      <c r="AD31" s="2"/>
      <c r="AE31" s="2"/>
      <c r="AF31" s="2"/>
      <c r="AG31" s="2"/>
      <c r="AH31" s="2"/>
      <c r="AI31" s="2"/>
    </row>
    <row r="32" spans="1:35" ht="21.95" customHeight="1">
      <c r="A32" s="22"/>
      <c r="B32" s="97" t="str">
        <f t="shared" si="0"/>
        <v/>
      </c>
      <c r="C32" s="73">
        <f t="shared" si="2"/>
        <v>40547</v>
      </c>
      <c r="D32" s="64"/>
      <c r="E32" s="64"/>
      <c r="F32" s="56" t="str">
        <f t="shared" si="1"/>
        <v/>
      </c>
      <c r="G32" s="57"/>
      <c r="H32" s="75">
        <f t="shared" si="3"/>
        <v>40547</v>
      </c>
      <c r="I32" s="67"/>
      <c r="J32" s="68"/>
      <c r="K32" s="70"/>
      <c r="L32" s="67"/>
      <c r="M32" s="22"/>
      <c r="N32" s="71"/>
      <c r="O32" s="71"/>
      <c r="P32" s="71"/>
      <c r="Q32" s="71"/>
      <c r="R32" s="71"/>
      <c r="S32" s="2"/>
      <c r="T32" s="2"/>
      <c r="U32" s="2"/>
      <c r="V32" s="2"/>
      <c r="W32" s="2"/>
      <c r="X32" s="2"/>
      <c r="Y32" s="2"/>
      <c r="Z32" s="2"/>
      <c r="AA32" s="2"/>
      <c r="AB32" s="2"/>
      <c r="AC32" s="2"/>
      <c r="AD32" s="2"/>
      <c r="AE32" s="2"/>
      <c r="AF32" s="2"/>
      <c r="AG32" s="2"/>
      <c r="AH32" s="2"/>
      <c r="AI32" s="2"/>
    </row>
    <row r="33" spans="1:35" ht="21.95" customHeight="1">
      <c r="A33" s="22"/>
      <c r="B33" s="97" t="str">
        <f t="shared" si="0"/>
        <v/>
      </c>
      <c r="C33" s="73">
        <f t="shared" si="2"/>
        <v>40548</v>
      </c>
      <c r="D33" s="64"/>
      <c r="E33" s="64"/>
      <c r="F33" s="56" t="str">
        <f t="shared" si="1"/>
        <v/>
      </c>
      <c r="G33" s="57"/>
      <c r="H33" s="75">
        <f t="shared" si="3"/>
        <v>40548</v>
      </c>
      <c r="I33" s="67"/>
      <c r="J33" s="68"/>
      <c r="K33" s="70"/>
      <c r="L33" s="67"/>
      <c r="M33" s="22"/>
      <c r="N33" s="71"/>
      <c r="O33" s="71"/>
      <c r="P33" s="71"/>
      <c r="Q33" s="71"/>
      <c r="R33" s="71"/>
      <c r="S33" s="2"/>
      <c r="T33" s="2"/>
      <c r="U33" s="2"/>
      <c r="V33" s="2"/>
      <c r="W33" s="2"/>
      <c r="X33" s="2"/>
      <c r="Y33" s="2"/>
      <c r="Z33" s="2"/>
      <c r="AA33" s="2"/>
      <c r="AB33" s="2"/>
      <c r="AC33" s="2"/>
      <c r="AD33" s="2"/>
      <c r="AE33" s="2"/>
      <c r="AF33" s="2"/>
      <c r="AG33" s="2"/>
      <c r="AH33" s="2"/>
      <c r="AI33" s="2"/>
    </row>
    <row r="34" spans="1:35" ht="21.95" customHeight="1">
      <c r="A34" s="22"/>
      <c r="B34" s="97">
        <f t="shared" si="0"/>
        <v>1</v>
      </c>
      <c r="C34" s="73">
        <f t="shared" si="2"/>
        <v>40549</v>
      </c>
      <c r="D34" s="64"/>
      <c r="E34" s="64"/>
      <c r="F34" s="56" t="str">
        <f t="shared" si="1"/>
        <v/>
      </c>
      <c r="G34" s="57"/>
      <c r="H34" s="75">
        <f t="shared" si="3"/>
        <v>40549</v>
      </c>
      <c r="I34" s="67"/>
      <c r="J34" s="68"/>
      <c r="K34" s="70"/>
      <c r="L34" s="67"/>
      <c r="M34" s="22"/>
      <c r="N34" s="71"/>
      <c r="O34" s="71"/>
      <c r="P34" s="71"/>
      <c r="Q34" s="71"/>
      <c r="R34" s="71"/>
      <c r="S34" s="2"/>
      <c r="T34" s="2"/>
      <c r="U34" s="2"/>
      <c r="V34" s="2"/>
      <c r="W34" s="2"/>
      <c r="X34" s="2"/>
      <c r="Y34" s="2"/>
      <c r="Z34" s="2"/>
      <c r="AA34" s="2"/>
      <c r="AB34" s="2"/>
      <c r="AC34" s="2"/>
      <c r="AD34" s="2"/>
      <c r="AE34" s="2"/>
      <c r="AF34" s="2"/>
      <c r="AG34" s="2"/>
      <c r="AH34" s="2"/>
      <c r="AI34" s="2"/>
    </row>
    <row r="35" spans="1:35" ht="21.95" customHeight="1">
      <c r="A35" s="22"/>
      <c r="B35" s="97" t="str">
        <f t="shared" si="0"/>
        <v/>
      </c>
      <c r="C35" s="73">
        <f t="shared" si="2"/>
        <v>40550</v>
      </c>
      <c r="D35" s="64"/>
      <c r="E35" s="64"/>
      <c r="F35" s="56" t="str">
        <f t="shared" si="1"/>
        <v/>
      </c>
      <c r="G35" s="57"/>
      <c r="H35" s="75">
        <f t="shared" si="3"/>
        <v>40550</v>
      </c>
      <c r="I35" s="67"/>
      <c r="J35" s="68"/>
      <c r="K35" s="70"/>
      <c r="L35" s="67"/>
      <c r="M35" s="22"/>
      <c r="N35" s="71"/>
      <c r="O35" s="71"/>
      <c r="P35" s="71"/>
      <c r="Q35" s="71"/>
      <c r="R35" s="71"/>
      <c r="S35" s="2"/>
      <c r="T35" s="2"/>
      <c r="U35" s="2"/>
      <c r="V35" s="2"/>
      <c r="W35" s="2"/>
      <c r="X35" s="2"/>
      <c r="Y35" s="2"/>
      <c r="Z35" s="2"/>
      <c r="AA35" s="2"/>
      <c r="AB35" s="2"/>
      <c r="AC35" s="2"/>
      <c r="AD35" s="2"/>
      <c r="AE35" s="2"/>
      <c r="AF35" s="2"/>
      <c r="AG35" s="2"/>
      <c r="AH35" s="2"/>
      <c r="AI35" s="2"/>
    </row>
    <row r="36" spans="1:35" ht="21.95" customHeight="1">
      <c r="A36" s="22"/>
      <c r="B36" s="97" t="str">
        <f t="shared" si="0"/>
        <v/>
      </c>
      <c r="C36" s="73">
        <f t="shared" si="2"/>
        <v>40551</v>
      </c>
      <c r="D36" s="64"/>
      <c r="E36" s="64"/>
      <c r="F36" s="56" t="str">
        <f t="shared" si="1"/>
        <v/>
      </c>
      <c r="G36" s="57"/>
      <c r="H36" s="75">
        <f t="shared" si="3"/>
        <v>40551</v>
      </c>
      <c r="I36" s="67"/>
      <c r="J36" s="68"/>
      <c r="K36" s="70"/>
      <c r="L36" s="67"/>
      <c r="M36" s="22"/>
      <c r="N36" s="71"/>
      <c r="O36" s="71"/>
      <c r="P36" s="71"/>
      <c r="Q36" s="71"/>
      <c r="R36" s="71"/>
      <c r="S36" s="2"/>
      <c r="T36" s="2"/>
      <c r="U36" s="2"/>
      <c r="V36" s="2"/>
      <c r="W36" s="2"/>
      <c r="X36" s="2"/>
      <c r="Y36" s="2"/>
      <c r="Z36" s="2"/>
      <c r="AA36" s="2"/>
      <c r="AB36" s="2"/>
      <c r="AC36" s="2"/>
      <c r="AD36" s="2"/>
      <c r="AE36" s="2"/>
      <c r="AF36" s="2"/>
      <c r="AG36" s="2"/>
      <c r="AH36" s="2"/>
      <c r="AI36" s="2"/>
    </row>
    <row r="37" spans="1:35" ht="21.95" customHeight="1">
      <c r="A37" s="22"/>
      <c r="B37" s="97" t="str">
        <f t="shared" si="0"/>
        <v/>
      </c>
      <c r="C37" s="73">
        <f t="shared" si="2"/>
        <v>40552</v>
      </c>
      <c r="D37" s="64"/>
      <c r="E37" s="64"/>
      <c r="F37" s="56" t="str">
        <f t="shared" si="1"/>
        <v/>
      </c>
      <c r="G37" s="57"/>
      <c r="H37" s="75">
        <f t="shared" si="3"/>
        <v>40552</v>
      </c>
      <c r="I37" s="67"/>
      <c r="J37" s="68"/>
      <c r="K37" s="70"/>
      <c r="L37" s="67"/>
      <c r="M37" s="22"/>
      <c r="N37" s="71"/>
      <c r="O37" s="71"/>
      <c r="P37" s="71"/>
      <c r="Q37" s="71"/>
      <c r="R37" s="71"/>
      <c r="S37" s="2"/>
      <c r="T37" s="2"/>
      <c r="U37" s="2"/>
      <c r="V37" s="2"/>
      <c r="W37" s="2"/>
      <c r="X37" s="2"/>
      <c r="Y37" s="2"/>
      <c r="Z37" s="2"/>
      <c r="AA37" s="2"/>
      <c r="AB37" s="2"/>
      <c r="AC37" s="2"/>
      <c r="AD37" s="2"/>
      <c r="AE37" s="2"/>
      <c r="AF37" s="2"/>
      <c r="AG37" s="2"/>
      <c r="AH37" s="2"/>
      <c r="AI37" s="2"/>
    </row>
    <row r="38" spans="1:35" ht="21.95" customHeight="1">
      <c r="A38" s="22"/>
      <c r="B38" s="97" t="str">
        <f t="shared" si="0"/>
        <v/>
      </c>
      <c r="C38" s="73">
        <f t="shared" ref="C38:C55" si="4">C37+1</f>
        <v>40553</v>
      </c>
      <c r="D38" s="64"/>
      <c r="E38" s="64"/>
      <c r="F38" s="56" t="str">
        <f t="shared" si="1"/>
        <v/>
      </c>
      <c r="G38" s="57"/>
      <c r="H38" s="75">
        <f t="shared" si="3"/>
        <v>40553</v>
      </c>
      <c r="I38" s="67"/>
      <c r="J38" s="68"/>
      <c r="K38" s="70"/>
      <c r="L38" s="67"/>
      <c r="M38" s="22"/>
      <c r="N38" s="22"/>
      <c r="O38" s="22"/>
      <c r="P38" s="22"/>
      <c r="Q38" s="22"/>
      <c r="R38" s="22"/>
      <c r="S38" s="2"/>
      <c r="T38" s="2"/>
      <c r="U38" s="2"/>
      <c r="V38" s="2"/>
      <c r="W38" s="2"/>
      <c r="X38" s="2"/>
      <c r="Y38" s="2"/>
      <c r="Z38" s="2"/>
      <c r="AA38" s="2"/>
      <c r="AB38" s="2"/>
      <c r="AC38" s="2"/>
      <c r="AD38" s="2"/>
      <c r="AE38" s="2"/>
      <c r="AF38" s="2"/>
      <c r="AG38" s="2"/>
      <c r="AH38" s="2"/>
      <c r="AI38" s="2"/>
    </row>
    <row r="39" spans="1:35" ht="21.95" customHeight="1">
      <c r="A39" s="22"/>
      <c r="B39" s="97" t="str">
        <f t="shared" si="0"/>
        <v/>
      </c>
      <c r="C39" s="73">
        <f t="shared" si="4"/>
        <v>40554</v>
      </c>
      <c r="D39" s="64"/>
      <c r="E39" s="64"/>
      <c r="F39" s="56" t="str">
        <f t="shared" si="1"/>
        <v/>
      </c>
      <c r="G39" s="57"/>
      <c r="H39" s="75">
        <f t="shared" si="3"/>
        <v>40554</v>
      </c>
      <c r="I39" s="67"/>
      <c r="J39" s="68"/>
      <c r="K39" s="70"/>
      <c r="L39" s="67"/>
      <c r="M39" s="22"/>
      <c r="N39" s="22"/>
      <c r="O39" s="22"/>
      <c r="P39" s="22"/>
      <c r="Q39" s="22"/>
      <c r="R39" s="22"/>
      <c r="S39" s="2"/>
      <c r="T39" s="2"/>
      <c r="U39" s="2"/>
      <c r="V39" s="2"/>
      <c r="W39" s="2"/>
      <c r="X39" s="2"/>
      <c r="Y39" s="2"/>
      <c r="Z39" s="2"/>
      <c r="AA39" s="2"/>
      <c r="AB39" s="2"/>
      <c r="AC39" s="2"/>
      <c r="AD39" s="2"/>
      <c r="AE39" s="2"/>
      <c r="AF39" s="2"/>
      <c r="AG39" s="2"/>
      <c r="AH39" s="2"/>
      <c r="AI39" s="2"/>
    </row>
    <row r="40" spans="1:35" ht="21.95" customHeight="1">
      <c r="A40" s="22"/>
      <c r="B40" s="97" t="str">
        <f t="shared" si="0"/>
        <v/>
      </c>
      <c r="C40" s="73">
        <f t="shared" si="4"/>
        <v>40555</v>
      </c>
      <c r="D40" s="64"/>
      <c r="E40" s="64"/>
      <c r="F40" s="56" t="str">
        <f t="shared" si="1"/>
        <v/>
      </c>
      <c r="G40" s="57"/>
      <c r="H40" s="75">
        <f t="shared" si="3"/>
        <v>40555</v>
      </c>
      <c r="I40" s="67"/>
      <c r="J40" s="68"/>
      <c r="K40" s="70"/>
      <c r="L40" s="67"/>
      <c r="M40" s="22"/>
      <c r="N40" s="22"/>
      <c r="O40" s="22"/>
      <c r="P40" s="22"/>
      <c r="Q40" s="22"/>
      <c r="R40" s="22"/>
      <c r="S40" s="2"/>
      <c r="T40" s="2"/>
      <c r="U40" s="2"/>
      <c r="V40" s="2"/>
      <c r="W40" s="2"/>
      <c r="X40" s="2"/>
      <c r="Y40" s="2"/>
      <c r="Z40" s="2"/>
      <c r="AA40" s="2"/>
      <c r="AB40" s="2"/>
      <c r="AC40" s="2"/>
      <c r="AD40" s="2"/>
      <c r="AE40" s="2"/>
      <c r="AF40" s="2"/>
      <c r="AG40" s="2"/>
      <c r="AH40" s="2"/>
      <c r="AI40" s="2"/>
    </row>
    <row r="41" spans="1:35" ht="21.95" customHeight="1">
      <c r="A41" s="22"/>
      <c r="B41" s="97" t="str">
        <f t="shared" si="0"/>
        <v/>
      </c>
      <c r="C41" s="73">
        <f t="shared" si="4"/>
        <v>40556</v>
      </c>
      <c r="D41" s="64"/>
      <c r="E41" s="64"/>
      <c r="F41" s="56" t="str">
        <f t="shared" si="1"/>
        <v/>
      </c>
      <c r="G41" s="57"/>
      <c r="H41" s="75">
        <f t="shared" si="3"/>
        <v>40556</v>
      </c>
      <c r="I41" s="67"/>
      <c r="J41" s="68"/>
      <c r="K41" s="70"/>
      <c r="L41" s="67"/>
      <c r="M41" s="22"/>
      <c r="N41" s="22"/>
      <c r="O41" s="22"/>
      <c r="P41" s="22"/>
      <c r="Q41" s="22"/>
      <c r="R41" s="22"/>
      <c r="S41" s="2"/>
      <c r="T41" s="2"/>
      <c r="U41" s="2"/>
      <c r="V41" s="2"/>
      <c r="W41" s="2"/>
      <c r="X41" s="2"/>
      <c r="Y41" s="2"/>
      <c r="Z41" s="2"/>
      <c r="AA41" s="2"/>
      <c r="AB41" s="2"/>
      <c r="AC41" s="2"/>
      <c r="AD41" s="2"/>
      <c r="AE41" s="2"/>
      <c r="AF41" s="2"/>
      <c r="AG41" s="2"/>
      <c r="AH41" s="2"/>
      <c r="AI41" s="2"/>
    </row>
    <row r="42" spans="1:35" ht="21.95" customHeight="1">
      <c r="A42" s="22"/>
      <c r="B42" s="97" t="str">
        <f t="shared" si="0"/>
        <v/>
      </c>
      <c r="C42" s="73">
        <f t="shared" si="4"/>
        <v>40557</v>
      </c>
      <c r="D42" s="64"/>
      <c r="E42" s="64"/>
      <c r="F42" s="56" t="str">
        <f t="shared" si="1"/>
        <v/>
      </c>
      <c r="G42" s="57"/>
      <c r="H42" s="75">
        <f t="shared" si="3"/>
        <v>40557</v>
      </c>
      <c r="I42" s="67"/>
      <c r="J42" s="68"/>
      <c r="K42" s="70"/>
      <c r="L42" s="67"/>
      <c r="M42" s="22"/>
      <c r="N42" s="22"/>
      <c r="O42" s="22"/>
      <c r="P42" s="22"/>
      <c r="Q42" s="22"/>
      <c r="R42" s="22"/>
      <c r="S42" s="2"/>
      <c r="T42" s="2"/>
      <c r="U42" s="2"/>
      <c r="V42" s="2"/>
      <c r="W42" s="2"/>
      <c r="X42" s="2"/>
      <c r="Y42" s="2"/>
      <c r="Z42" s="2"/>
      <c r="AA42" s="2"/>
      <c r="AB42" s="2"/>
      <c r="AC42" s="2"/>
      <c r="AD42" s="2"/>
      <c r="AE42" s="2"/>
      <c r="AF42" s="2"/>
      <c r="AG42" s="2"/>
      <c r="AH42" s="2"/>
      <c r="AI42" s="2"/>
    </row>
    <row r="43" spans="1:35" ht="21.95" customHeight="1">
      <c r="A43" s="22"/>
      <c r="B43" s="97" t="str">
        <f t="shared" si="0"/>
        <v/>
      </c>
      <c r="C43" s="73">
        <f t="shared" si="4"/>
        <v>40558</v>
      </c>
      <c r="D43" s="64"/>
      <c r="E43" s="64"/>
      <c r="F43" s="56" t="str">
        <f t="shared" si="1"/>
        <v/>
      </c>
      <c r="G43" s="57"/>
      <c r="H43" s="75">
        <f t="shared" si="3"/>
        <v>40558</v>
      </c>
      <c r="I43" s="67"/>
      <c r="J43" s="68"/>
      <c r="K43" s="70"/>
      <c r="L43" s="67"/>
      <c r="M43" s="22"/>
      <c r="N43" s="22"/>
      <c r="O43" s="22"/>
      <c r="P43" s="22"/>
      <c r="Q43" s="22"/>
      <c r="R43" s="22"/>
      <c r="S43" s="2"/>
      <c r="T43" s="2"/>
      <c r="U43" s="2"/>
      <c r="V43" s="2"/>
      <c r="W43" s="2"/>
      <c r="X43" s="2"/>
      <c r="Y43" s="2"/>
      <c r="Z43" s="2"/>
      <c r="AA43" s="2"/>
      <c r="AB43" s="2"/>
      <c r="AC43" s="2"/>
      <c r="AD43" s="2"/>
      <c r="AE43" s="2"/>
      <c r="AF43" s="2"/>
      <c r="AG43" s="2"/>
      <c r="AH43" s="2"/>
      <c r="AI43" s="2"/>
    </row>
    <row r="44" spans="1:35" ht="21.95" customHeight="1">
      <c r="A44" s="22"/>
      <c r="B44" s="97" t="str">
        <f t="shared" si="0"/>
        <v/>
      </c>
      <c r="C44" s="73">
        <f t="shared" si="4"/>
        <v>40559</v>
      </c>
      <c r="D44" s="64"/>
      <c r="E44" s="64"/>
      <c r="F44" s="56" t="str">
        <f t="shared" si="1"/>
        <v/>
      </c>
      <c r="G44" s="57"/>
      <c r="H44" s="75">
        <f t="shared" si="3"/>
        <v>40559</v>
      </c>
      <c r="I44" s="67"/>
      <c r="J44" s="68"/>
      <c r="K44" s="70"/>
      <c r="L44" s="67"/>
      <c r="M44" s="22"/>
      <c r="N44" s="22"/>
      <c r="O44" s="22"/>
      <c r="P44" s="22"/>
      <c r="Q44" s="22"/>
      <c r="R44" s="22"/>
      <c r="S44" s="2"/>
      <c r="T44" s="2"/>
      <c r="U44" s="2"/>
      <c r="V44" s="2"/>
      <c r="W44" s="2"/>
      <c r="X44" s="2"/>
      <c r="Y44" s="2"/>
      <c r="Z44" s="2"/>
      <c r="AA44" s="2"/>
      <c r="AB44" s="2"/>
      <c r="AC44" s="2"/>
      <c r="AD44" s="2"/>
      <c r="AE44" s="2"/>
      <c r="AF44" s="2"/>
      <c r="AG44" s="2"/>
      <c r="AH44" s="2"/>
      <c r="AI44" s="2"/>
    </row>
    <row r="45" spans="1:35" ht="21.95" customHeight="1">
      <c r="A45" s="22"/>
      <c r="B45" s="97" t="str">
        <f t="shared" si="0"/>
        <v/>
      </c>
      <c r="C45" s="73">
        <f t="shared" si="4"/>
        <v>40560</v>
      </c>
      <c r="D45" s="64"/>
      <c r="E45" s="64"/>
      <c r="F45" s="56" t="str">
        <f t="shared" si="1"/>
        <v/>
      </c>
      <c r="G45" s="57"/>
      <c r="H45" s="75">
        <f t="shared" si="3"/>
        <v>40560</v>
      </c>
      <c r="I45" s="67"/>
      <c r="J45" s="68"/>
      <c r="K45" s="70"/>
      <c r="L45" s="67"/>
      <c r="M45" s="22"/>
      <c r="N45" s="22"/>
      <c r="O45" s="22"/>
      <c r="P45" s="22"/>
      <c r="Q45" s="22"/>
      <c r="R45" s="22"/>
      <c r="S45" s="2"/>
      <c r="T45" s="2"/>
      <c r="U45" s="2"/>
      <c r="V45" s="2"/>
      <c r="W45" s="2"/>
      <c r="X45" s="2"/>
      <c r="Y45" s="2"/>
      <c r="Z45" s="2"/>
      <c r="AA45" s="2"/>
      <c r="AB45" s="2"/>
      <c r="AC45" s="2"/>
      <c r="AD45" s="2"/>
      <c r="AE45" s="2"/>
      <c r="AF45" s="2"/>
      <c r="AG45" s="2"/>
      <c r="AH45" s="2"/>
      <c r="AI45" s="2"/>
    </row>
    <row r="46" spans="1:35" ht="21.95" customHeight="1">
      <c r="A46" s="22"/>
      <c r="B46" s="97" t="str">
        <f t="shared" si="0"/>
        <v/>
      </c>
      <c r="C46" s="73">
        <f t="shared" si="4"/>
        <v>40561</v>
      </c>
      <c r="D46" s="64"/>
      <c r="E46" s="64"/>
      <c r="F46" s="56" t="str">
        <f t="shared" si="1"/>
        <v/>
      </c>
      <c r="G46" s="57"/>
      <c r="H46" s="75">
        <f t="shared" si="3"/>
        <v>40561</v>
      </c>
      <c r="I46" s="67"/>
      <c r="J46" s="68"/>
      <c r="K46" s="70"/>
      <c r="L46" s="67"/>
      <c r="M46" s="22"/>
      <c r="N46" s="22"/>
      <c r="O46" s="22"/>
      <c r="P46" s="22"/>
      <c r="Q46" s="22"/>
      <c r="R46" s="22"/>
      <c r="S46" s="2"/>
      <c r="T46" s="2"/>
      <c r="U46" s="2"/>
      <c r="V46" s="2"/>
      <c r="W46" s="2"/>
      <c r="X46" s="2"/>
      <c r="Y46" s="2"/>
      <c r="Z46" s="2"/>
      <c r="AA46" s="2"/>
      <c r="AB46" s="2"/>
      <c r="AC46" s="2"/>
      <c r="AD46" s="2"/>
      <c r="AE46" s="2"/>
      <c r="AF46" s="2"/>
      <c r="AG46" s="2"/>
      <c r="AH46" s="2"/>
      <c r="AI46" s="2"/>
    </row>
    <row r="47" spans="1:35" ht="21.95" customHeight="1">
      <c r="A47" s="22"/>
      <c r="B47" s="97" t="str">
        <f t="shared" si="0"/>
        <v/>
      </c>
      <c r="C47" s="73">
        <f t="shared" si="4"/>
        <v>40562</v>
      </c>
      <c r="D47" s="64"/>
      <c r="E47" s="64"/>
      <c r="F47" s="56" t="str">
        <f t="shared" si="1"/>
        <v/>
      </c>
      <c r="G47" s="57"/>
      <c r="H47" s="75">
        <f t="shared" si="3"/>
        <v>40562</v>
      </c>
      <c r="I47" s="67"/>
      <c r="J47" s="68"/>
      <c r="K47" s="70"/>
      <c r="L47" s="67"/>
      <c r="M47" s="22"/>
      <c r="N47" s="22"/>
      <c r="O47" s="22"/>
      <c r="P47" s="22"/>
      <c r="Q47" s="22"/>
      <c r="R47" s="22"/>
      <c r="S47" s="2"/>
      <c r="T47" s="2"/>
      <c r="U47" s="2"/>
      <c r="V47" s="2"/>
      <c r="W47" s="2"/>
      <c r="X47" s="2"/>
      <c r="Y47" s="2"/>
      <c r="Z47" s="2"/>
      <c r="AA47" s="2"/>
      <c r="AB47" s="2"/>
      <c r="AC47" s="2"/>
      <c r="AD47" s="2"/>
      <c r="AE47" s="2"/>
      <c r="AF47" s="2"/>
      <c r="AG47" s="2"/>
      <c r="AH47" s="2"/>
      <c r="AI47" s="2"/>
    </row>
    <row r="48" spans="1:35" ht="21.95" customHeight="1">
      <c r="A48" s="22"/>
      <c r="B48" s="97" t="str">
        <f t="shared" si="0"/>
        <v/>
      </c>
      <c r="C48" s="73">
        <f t="shared" si="4"/>
        <v>40563</v>
      </c>
      <c r="D48" s="64"/>
      <c r="E48" s="64"/>
      <c r="F48" s="56" t="str">
        <f t="shared" si="1"/>
        <v/>
      </c>
      <c r="G48" s="57"/>
      <c r="H48" s="75">
        <f t="shared" si="3"/>
        <v>40563</v>
      </c>
      <c r="I48" s="67"/>
      <c r="J48" s="68"/>
      <c r="K48" s="70"/>
      <c r="L48" s="67"/>
      <c r="M48" s="22"/>
      <c r="N48" s="22"/>
      <c r="O48" s="22"/>
      <c r="P48" s="22"/>
      <c r="Q48" s="22"/>
      <c r="R48" s="22"/>
      <c r="S48" s="2"/>
      <c r="T48" s="2"/>
      <c r="U48" s="2"/>
      <c r="V48" s="2"/>
      <c r="W48" s="2"/>
      <c r="X48" s="2"/>
      <c r="Y48" s="2"/>
      <c r="Z48" s="2"/>
      <c r="AA48" s="2"/>
      <c r="AB48" s="2"/>
      <c r="AC48" s="2"/>
      <c r="AD48" s="2"/>
      <c r="AE48" s="2"/>
      <c r="AF48" s="2"/>
      <c r="AG48" s="2"/>
      <c r="AH48" s="2"/>
      <c r="AI48" s="2"/>
    </row>
    <row r="49" spans="1:35" ht="21.95" customHeight="1">
      <c r="A49" s="22"/>
      <c r="B49" s="97" t="str">
        <f t="shared" si="0"/>
        <v/>
      </c>
      <c r="C49" s="73">
        <f t="shared" si="4"/>
        <v>40564</v>
      </c>
      <c r="D49" s="64"/>
      <c r="E49" s="64"/>
      <c r="F49" s="56" t="str">
        <f t="shared" si="1"/>
        <v/>
      </c>
      <c r="G49" s="57"/>
      <c r="H49" s="75">
        <f t="shared" si="3"/>
        <v>40564</v>
      </c>
      <c r="I49" s="67"/>
      <c r="J49" s="68"/>
      <c r="K49" s="70"/>
      <c r="L49" s="67"/>
      <c r="M49" s="22"/>
      <c r="N49" s="22"/>
      <c r="O49" s="22"/>
      <c r="P49" s="22"/>
      <c r="Q49" s="22"/>
      <c r="R49" s="22"/>
      <c r="S49" s="2"/>
      <c r="T49" s="2"/>
      <c r="U49" s="2"/>
      <c r="V49" s="2"/>
      <c r="W49" s="2"/>
      <c r="X49" s="2"/>
      <c r="Y49" s="2"/>
      <c r="Z49" s="2"/>
      <c r="AA49" s="2"/>
      <c r="AB49" s="2"/>
      <c r="AC49" s="2"/>
      <c r="AD49" s="2"/>
      <c r="AE49" s="2"/>
      <c r="AF49" s="2"/>
      <c r="AG49" s="2"/>
      <c r="AH49" s="2"/>
      <c r="AI49" s="2"/>
    </row>
    <row r="50" spans="1:35" ht="21.95" customHeight="1">
      <c r="A50" s="22"/>
      <c r="B50" s="97" t="str">
        <f t="shared" si="0"/>
        <v/>
      </c>
      <c r="C50" s="73">
        <f t="shared" si="4"/>
        <v>40565</v>
      </c>
      <c r="D50" s="64"/>
      <c r="E50" s="64"/>
      <c r="F50" s="56" t="str">
        <f t="shared" si="1"/>
        <v/>
      </c>
      <c r="G50" s="57"/>
      <c r="H50" s="75">
        <f t="shared" si="3"/>
        <v>40565</v>
      </c>
      <c r="I50" s="67"/>
      <c r="J50" s="68"/>
      <c r="K50" s="70"/>
      <c r="L50" s="67"/>
      <c r="M50" s="22"/>
      <c r="N50" s="22"/>
      <c r="O50" s="22"/>
      <c r="P50" s="22"/>
      <c r="Q50" s="22"/>
      <c r="R50" s="22"/>
      <c r="S50" s="2"/>
      <c r="T50" s="2"/>
      <c r="U50" s="2"/>
      <c r="V50" s="2"/>
      <c r="W50" s="2"/>
      <c r="X50" s="2"/>
      <c r="Y50" s="2"/>
      <c r="Z50" s="2"/>
      <c r="AA50" s="2"/>
      <c r="AB50" s="2"/>
      <c r="AC50" s="2"/>
      <c r="AD50" s="2"/>
      <c r="AE50" s="2"/>
      <c r="AF50" s="2"/>
      <c r="AG50" s="2"/>
      <c r="AH50" s="2"/>
      <c r="AI50" s="2"/>
    </row>
    <row r="51" spans="1:35" ht="21.95" customHeight="1">
      <c r="A51" s="22"/>
      <c r="B51" s="97" t="str">
        <f t="shared" si="0"/>
        <v/>
      </c>
      <c r="C51" s="73">
        <f t="shared" si="4"/>
        <v>40566</v>
      </c>
      <c r="D51" s="64"/>
      <c r="E51" s="64"/>
      <c r="F51" s="56" t="str">
        <f t="shared" si="1"/>
        <v/>
      </c>
      <c r="G51" s="57"/>
      <c r="H51" s="75">
        <f t="shared" si="3"/>
        <v>40566</v>
      </c>
      <c r="I51" s="67"/>
      <c r="J51" s="68"/>
      <c r="K51" s="70"/>
      <c r="L51" s="67"/>
      <c r="M51" s="22"/>
      <c r="N51" s="22"/>
      <c r="O51" s="22"/>
      <c r="P51" s="22"/>
      <c r="Q51" s="22"/>
      <c r="R51" s="22"/>
      <c r="S51" s="2"/>
      <c r="T51" s="2"/>
      <c r="U51" s="2"/>
      <c r="V51" s="2"/>
      <c r="W51" s="2"/>
      <c r="X51" s="2"/>
      <c r="Y51" s="2"/>
      <c r="Z51" s="2"/>
      <c r="AA51" s="2"/>
      <c r="AB51" s="2"/>
      <c r="AC51" s="2"/>
      <c r="AD51" s="2"/>
      <c r="AE51" s="2"/>
      <c r="AF51" s="2"/>
      <c r="AG51" s="2"/>
      <c r="AH51" s="2"/>
      <c r="AI51" s="2"/>
    </row>
    <row r="52" spans="1:35" ht="21.95" customHeight="1">
      <c r="A52" s="22"/>
      <c r="B52" s="97" t="str">
        <f t="shared" si="0"/>
        <v/>
      </c>
      <c r="C52" s="73">
        <f t="shared" si="4"/>
        <v>40567</v>
      </c>
      <c r="D52" s="64"/>
      <c r="E52" s="64"/>
      <c r="F52" s="56" t="str">
        <f t="shared" si="1"/>
        <v/>
      </c>
      <c r="G52" s="57"/>
      <c r="H52" s="75">
        <f t="shared" si="3"/>
        <v>40567</v>
      </c>
      <c r="I52" s="67"/>
      <c r="J52" s="68"/>
      <c r="K52" s="70"/>
      <c r="L52" s="67"/>
      <c r="M52" s="22"/>
      <c r="N52" s="22"/>
      <c r="O52" s="22"/>
      <c r="P52" s="22"/>
      <c r="Q52" s="22"/>
      <c r="R52" s="22"/>
      <c r="S52" s="2"/>
      <c r="T52" s="2"/>
      <c r="U52" s="2"/>
      <c r="V52" s="2"/>
      <c r="W52" s="2"/>
      <c r="X52" s="2"/>
      <c r="Y52" s="2"/>
      <c r="Z52" s="2"/>
      <c r="AA52" s="2"/>
      <c r="AB52" s="2"/>
      <c r="AC52" s="2"/>
      <c r="AD52" s="2"/>
      <c r="AE52" s="2"/>
      <c r="AF52" s="2"/>
      <c r="AG52" s="2"/>
      <c r="AH52" s="2"/>
      <c r="AI52" s="2"/>
    </row>
    <row r="53" spans="1:35" ht="21.95" customHeight="1">
      <c r="A53" s="22"/>
      <c r="B53" s="97" t="str">
        <f t="shared" si="0"/>
        <v/>
      </c>
      <c r="C53" s="73">
        <f t="shared" si="4"/>
        <v>40568</v>
      </c>
      <c r="D53" s="64"/>
      <c r="E53" s="64"/>
      <c r="F53" s="56" t="str">
        <f t="shared" si="1"/>
        <v/>
      </c>
      <c r="G53" s="57"/>
      <c r="H53" s="75">
        <f t="shared" si="3"/>
        <v>40568</v>
      </c>
      <c r="I53" s="67"/>
      <c r="J53" s="68"/>
      <c r="K53" s="70"/>
      <c r="L53" s="67"/>
      <c r="M53" s="22"/>
      <c r="N53" s="22"/>
      <c r="O53" s="22"/>
      <c r="P53" s="22"/>
      <c r="Q53" s="22"/>
      <c r="R53" s="22"/>
      <c r="S53" s="2"/>
      <c r="T53" s="2"/>
      <c r="U53" s="2"/>
      <c r="V53" s="2"/>
      <c r="W53" s="2"/>
      <c r="X53" s="2"/>
      <c r="Y53" s="2"/>
      <c r="Z53" s="2"/>
      <c r="AA53" s="2"/>
      <c r="AB53" s="2"/>
      <c r="AC53" s="2"/>
      <c r="AD53" s="2"/>
      <c r="AE53" s="2"/>
      <c r="AF53" s="2"/>
      <c r="AG53" s="2"/>
      <c r="AH53" s="2"/>
      <c r="AI53" s="2"/>
    </row>
    <row r="54" spans="1:35" ht="21.95" customHeight="1">
      <c r="A54" s="22"/>
      <c r="B54" s="97" t="str">
        <f t="shared" si="0"/>
        <v/>
      </c>
      <c r="C54" s="73">
        <f t="shared" si="4"/>
        <v>40569</v>
      </c>
      <c r="D54" s="64"/>
      <c r="E54" s="64"/>
      <c r="F54" s="56" t="str">
        <f t="shared" si="1"/>
        <v/>
      </c>
      <c r="G54" s="57"/>
      <c r="H54" s="75">
        <f t="shared" si="3"/>
        <v>40569</v>
      </c>
      <c r="I54" s="67"/>
      <c r="J54" s="68"/>
      <c r="K54" s="70"/>
      <c r="L54" s="67"/>
      <c r="M54" s="22"/>
      <c r="N54" s="22"/>
      <c r="O54" s="22"/>
      <c r="P54" s="22"/>
      <c r="Q54" s="22"/>
      <c r="R54" s="22"/>
      <c r="S54" s="2"/>
      <c r="T54" s="2"/>
      <c r="U54" s="2"/>
      <c r="V54" s="2"/>
      <c r="W54" s="2"/>
      <c r="X54" s="2"/>
      <c r="Y54" s="2"/>
      <c r="Z54" s="2"/>
      <c r="AA54" s="2"/>
      <c r="AB54" s="2"/>
      <c r="AC54" s="2"/>
      <c r="AD54" s="2"/>
      <c r="AE54" s="2"/>
      <c r="AF54" s="2"/>
      <c r="AG54" s="2"/>
      <c r="AH54" s="2"/>
      <c r="AI54" s="2"/>
    </row>
    <row r="55" spans="1:35" ht="21.95" customHeight="1">
      <c r="A55" s="22"/>
      <c r="B55" s="97" t="str">
        <f t="shared" si="0"/>
        <v/>
      </c>
      <c r="C55" s="73">
        <f t="shared" si="4"/>
        <v>40570</v>
      </c>
      <c r="D55" s="64"/>
      <c r="E55" s="64"/>
      <c r="F55" s="56" t="str">
        <f t="shared" si="1"/>
        <v/>
      </c>
      <c r="G55" s="57"/>
      <c r="H55" s="75">
        <f t="shared" si="3"/>
        <v>40570</v>
      </c>
      <c r="I55" s="67"/>
      <c r="J55" s="68"/>
      <c r="K55" s="70"/>
      <c r="L55" s="67"/>
      <c r="M55" s="22"/>
      <c r="N55" s="22"/>
      <c r="O55" s="22"/>
      <c r="P55" s="22"/>
      <c r="Q55" s="22"/>
      <c r="R55" s="22"/>
      <c r="S55" s="2"/>
      <c r="T55" s="2"/>
      <c r="U55" s="2"/>
      <c r="V55" s="2"/>
      <c r="W55" s="2"/>
      <c r="X55" s="2"/>
      <c r="Y55" s="2"/>
      <c r="Z55" s="2"/>
      <c r="AA55" s="2"/>
      <c r="AB55" s="2"/>
      <c r="AC55" s="2"/>
      <c r="AD55" s="2"/>
      <c r="AE55" s="2"/>
      <c r="AF55" s="2"/>
      <c r="AG55" s="2"/>
      <c r="AH55" s="2"/>
      <c r="AI55" s="2"/>
    </row>
    <row r="56" spans="1:35" ht="21.95" customHeight="1">
      <c r="A56" s="22"/>
      <c r="B56" s="97" t="str">
        <f t="shared" si="0"/>
        <v/>
      </c>
      <c r="C56" s="73">
        <f>IF(OR(C55&lt;=EOMONTH($C$29,0),C55=0),C55+1,0)</f>
        <v>40571</v>
      </c>
      <c r="D56" s="64"/>
      <c r="E56" s="64"/>
      <c r="F56" s="56" t="str">
        <f t="shared" si="1"/>
        <v/>
      </c>
      <c r="G56" s="57"/>
      <c r="H56" s="75">
        <f t="shared" si="3"/>
        <v>40571</v>
      </c>
      <c r="I56" s="67"/>
      <c r="J56" s="68"/>
      <c r="K56" s="70"/>
      <c r="L56" s="67"/>
      <c r="M56" s="22"/>
      <c r="N56" s="22"/>
      <c r="O56" s="22"/>
      <c r="P56" s="22"/>
      <c r="Q56" s="22"/>
      <c r="R56" s="22"/>
      <c r="S56" s="2"/>
      <c r="T56" s="2"/>
      <c r="U56" s="2"/>
      <c r="V56" s="2"/>
      <c r="W56" s="2"/>
      <c r="X56" s="2"/>
      <c r="Y56" s="2"/>
      <c r="Z56" s="2"/>
      <c r="AA56" s="2"/>
      <c r="AB56" s="2"/>
      <c r="AC56" s="2"/>
      <c r="AD56" s="2"/>
      <c r="AE56" s="2"/>
      <c r="AF56" s="2"/>
      <c r="AG56" s="2"/>
      <c r="AH56" s="2"/>
      <c r="AI56" s="2"/>
    </row>
    <row r="57" spans="1:35" ht="21.95" customHeight="1">
      <c r="A57" s="22"/>
      <c r="B57" s="97" t="str">
        <f t="shared" si="0"/>
        <v/>
      </c>
      <c r="C57" s="73">
        <f>IF(OR(C56&gt;=EOMONTH($C$29,0),C56=0),0,C56+1)</f>
        <v>40572</v>
      </c>
      <c r="D57" s="64"/>
      <c r="E57" s="64"/>
      <c r="F57" s="56" t="str">
        <f t="shared" si="1"/>
        <v/>
      </c>
      <c r="G57" s="57"/>
      <c r="H57" s="75">
        <f t="shared" si="3"/>
        <v>40572</v>
      </c>
      <c r="I57" s="67"/>
      <c r="J57" s="68"/>
      <c r="K57" s="70"/>
      <c r="L57" s="67"/>
      <c r="M57" s="22"/>
      <c r="N57" s="22"/>
      <c r="O57" s="22"/>
      <c r="P57" s="22"/>
      <c r="Q57" s="22"/>
      <c r="R57" s="22"/>
      <c r="S57" s="2"/>
      <c r="T57" s="2"/>
      <c r="U57" s="2"/>
      <c r="V57" s="2"/>
      <c r="W57" s="2"/>
      <c r="X57" s="2"/>
      <c r="Y57" s="2"/>
      <c r="Z57" s="2"/>
      <c r="AA57" s="2"/>
      <c r="AB57" s="2"/>
      <c r="AC57" s="2"/>
      <c r="AD57" s="2"/>
      <c r="AE57" s="2"/>
      <c r="AF57" s="2"/>
      <c r="AG57" s="2"/>
      <c r="AH57" s="2"/>
      <c r="AI57" s="2"/>
    </row>
    <row r="58" spans="1:35" ht="21.95" customHeight="1">
      <c r="A58" s="22"/>
      <c r="B58" s="97" t="str">
        <f t="shared" si="0"/>
        <v/>
      </c>
      <c r="C58" s="73">
        <f>IF(OR(C57&gt;=EOMONTH($C$29,0),C57=0),0,C57+1)</f>
        <v>40573</v>
      </c>
      <c r="D58" s="64"/>
      <c r="E58" s="64"/>
      <c r="F58" s="56" t="str">
        <f t="shared" si="1"/>
        <v/>
      </c>
      <c r="G58" s="57"/>
      <c r="H58" s="75">
        <f t="shared" si="3"/>
        <v>40573</v>
      </c>
      <c r="I58" s="67"/>
      <c r="J58" s="68"/>
      <c r="K58" s="70"/>
      <c r="L58" s="67"/>
      <c r="M58" s="22"/>
      <c r="N58" s="22"/>
      <c r="O58" s="22"/>
      <c r="P58" s="22"/>
      <c r="Q58" s="22"/>
      <c r="R58" s="22"/>
      <c r="S58" s="2"/>
      <c r="T58" s="2"/>
      <c r="U58" s="2"/>
      <c r="V58" s="2"/>
      <c r="W58" s="2"/>
      <c r="X58" s="2"/>
      <c r="Y58" s="2"/>
      <c r="Z58" s="2"/>
      <c r="AA58" s="2"/>
      <c r="AB58" s="2"/>
      <c r="AC58" s="2"/>
      <c r="AD58" s="2"/>
      <c r="AE58" s="2"/>
      <c r="AF58" s="2"/>
      <c r="AG58" s="2"/>
      <c r="AH58" s="2"/>
      <c r="AI58" s="2"/>
    </row>
    <row r="59" spans="1:35" ht="21.95" customHeight="1">
      <c r="A59" s="22"/>
      <c r="B59" s="97" t="str">
        <f t="shared" si="0"/>
        <v/>
      </c>
      <c r="C59" s="73">
        <f>IF(OR(C58&gt;=EOMONTH($C$29,0),C58=0),0,C58+1)</f>
        <v>40574</v>
      </c>
      <c r="D59" s="64"/>
      <c r="E59" s="64"/>
      <c r="F59" s="56" t="str">
        <f t="shared" si="1"/>
        <v/>
      </c>
      <c r="G59" s="57"/>
      <c r="H59" s="75">
        <f t="shared" si="3"/>
        <v>40574</v>
      </c>
      <c r="I59" s="67"/>
      <c r="J59" s="68"/>
      <c r="K59" s="70"/>
      <c r="L59" s="67"/>
      <c r="M59" s="22"/>
      <c r="N59" s="22"/>
      <c r="O59" s="22"/>
      <c r="P59" s="22"/>
      <c r="Q59" s="22"/>
      <c r="R59" s="22"/>
      <c r="S59" s="2"/>
      <c r="T59" s="2"/>
      <c r="U59" s="2"/>
      <c r="V59" s="2"/>
      <c r="W59" s="2"/>
      <c r="X59" s="2"/>
      <c r="Y59" s="2"/>
      <c r="Z59" s="2"/>
      <c r="AA59" s="2"/>
      <c r="AB59" s="2"/>
      <c r="AC59" s="2"/>
      <c r="AD59" s="2"/>
      <c r="AE59" s="2"/>
      <c r="AF59" s="2"/>
      <c r="AG59" s="2"/>
      <c r="AH59" s="2"/>
      <c r="AI59" s="2"/>
    </row>
    <row r="60" spans="1:35" hidden="1">
      <c r="A60" s="22"/>
      <c r="B60" s="22"/>
      <c r="C60" s="58"/>
      <c r="D60" s="26"/>
      <c r="E60" s="26"/>
      <c r="F60" s="26"/>
      <c r="G60" s="26"/>
      <c r="H60" s="26"/>
      <c r="I60" s="26"/>
      <c r="J60" s="26"/>
      <c r="K60" s="26"/>
      <c r="L60" s="26"/>
      <c r="M60" s="22"/>
      <c r="N60" s="22"/>
      <c r="O60" s="22"/>
      <c r="P60" s="22"/>
      <c r="Q60" s="22"/>
      <c r="R60" s="22"/>
      <c r="S60" s="2"/>
      <c r="T60" s="2"/>
      <c r="U60" s="2"/>
      <c r="V60" s="2"/>
      <c r="W60" s="2"/>
      <c r="X60" s="2"/>
      <c r="Y60" s="2"/>
      <c r="Z60" s="2"/>
      <c r="AA60" s="2"/>
      <c r="AB60" s="2"/>
      <c r="AC60" s="2"/>
      <c r="AD60" s="2"/>
      <c r="AE60" s="2"/>
      <c r="AF60" s="2"/>
      <c r="AG60" s="2"/>
      <c r="AH60" s="2"/>
      <c r="AI60" s="2"/>
    </row>
    <row r="61" spans="1:35">
      <c r="A61" s="22"/>
      <c r="B61" s="22"/>
      <c r="C61" s="59"/>
      <c r="D61" s="60"/>
      <c r="E61" s="60"/>
      <c r="F61" s="60"/>
      <c r="G61" s="60"/>
      <c r="H61" s="60"/>
      <c r="I61" s="60"/>
      <c r="J61" s="60"/>
      <c r="K61" s="60"/>
      <c r="L61" s="61" t="str">
        <f ca="1">"abgelegt unter: "&amp;CELL("Dateiname",$A$1)</f>
        <v>abgelegt unter: P:\Medical Solution\[Vordruck_Befundungsmonitore_tägliche-Prüfung.xlsx]tägliche Prüfung</v>
      </c>
      <c r="M61" s="22"/>
      <c r="N61" s="22"/>
      <c r="O61" s="22"/>
      <c r="P61" s="22"/>
      <c r="Q61" s="22"/>
      <c r="R61" s="22"/>
      <c r="S61" s="2"/>
      <c r="T61" s="2"/>
      <c r="U61" s="2"/>
      <c r="V61" s="2"/>
      <c r="W61" s="2"/>
      <c r="X61" s="2"/>
      <c r="Y61" s="2"/>
      <c r="Z61" s="2"/>
      <c r="AA61" s="2"/>
      <c r="AB61" s="2"/>
      <c r="AC61" s="2"/>
      <c r="AD61" s="2"/>
      <c r="AE61" s="2"/>
      <c r="AF61" s="2"/>
      <c r="AG61" s="2"/>
      <c r="AH61" s="2"/>
      <c r="AI61" s="2"/>
    </row>
    <row r="62" spans="1:35">
      <c r="A62" s="22"/>
      <c r="B62" s="22"/>
      <c r="C62" s="62"/>
      <c r="D62" s="22"/>
      <c r="E62" s="22"/>
      <c r="F62" s="22"/>
      <c r="G62" s="22"/>
      <c r="H62" s="22"/>
      <c r="I62" s="22"/>
      <c r="J62" s="22"/>
      <c r="K62" s="22"/>
      <c r="L62" s="22"/>
      <c r="M62" s="22"/>
      <c r="N62" s="22"/>
      <c r="O62" s="22"/>
      <c r="P62" s="22"/>
      <c r="Q62" s="22"/>
      <c r="R62" s="22"/>
      <c r="S62" s="2"/>
      <c r="T62" s="2"/>
      <c r="U62" s="2"/>
      <c r="V62" s="2"/>
      <c r="W62" s="2"/>
      <c r="X62" s="2"/>
      <c r="Y62" s="2"/>
      <c r="Z62" s="2"/>
      <c r="AA62" s="2"/>
      <c r="AB62" s="2"/>
      <c r="AC62" s="2"/>
      <c r="AD62" s="2"/>
      <c r="AE62" s="2"/>
      <c r="AF62" s="2"/>
      <c r="AG62" s="2"/>
      <c r="AH62" s="2"/>
      <c r="AI62" s="2"/>
    </row>
    <row r="63" spans="1:35">
      <c r="A63" s="2"/>
      <c r="B63" s="2"/>
      <c r="C63" s="7"/>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7"/>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idden="1"/>
    <row r="94" spans="1:35" hidden="1"/>
    <row r="95" spans="1:35" hidden="1"/>
    <row r="96" spans="1:35" hidden="1"/>
    <row r="97" spans="2:31" hidden="1"/>
    <row r="98" spans="2:31" hidden="1"/>
    <row r="99" spans="2:31" ht="13.5" hidden="1" thickBot="1"/>
    <row r="100" spans="2:31" ht="15.95" hidden="1" customHeight="1" thickBot="1">
      <c r="C100" s="8">
        <f>D7</f>
        <v>2011</v>
      </c>
      <c r="D100" s="103" t="s">
        <v>13</v>
      </c>
      <c r="E100" s="9"/>
      <c r="F100" s="10">
        <f>DATE($D$7,1,1)</f>
        <v>40544</v>
      </c>
      <c r="H100">
        <v>2011</v>
      </c>
      <c r="I100" s="95" t="str">
        <f>N3</f>
        <v>Baden-Württemberg</v>
      </c>
      <c r="K100" s="84" t="s">
        <v>44</v>
      </c>
      <c r="L100" s="85" t="s">
        <v>45</v>
      </c>
      <c r="M100" s="85" t="s">
        <v>71</v>
      </c>
      <c r="N100" s="85" t="s">
        <v>46</v>
      </c>
      <c r="O100" s="85" t="s">
        <v>47</v>
      </c>
      <c r="P100" s="85" t="s">
        <v>48</v>
      </c>
      <c r="Q100" s="85" t="s">
        <v>49</v>
      </c>
      <c r="R100" s="85" t="s">
        <v>50</v>
      </c>
      <c r="S100" s="85" t="s">
        <v>51</v>
      </c>
      <c r="T100" s="85" t="s">
        <v>52</v>
      </c>
      <c r="U100" s="85" t="s">
        <v>53</v>
      </c>
      <c r="V100" s="85" t="s">
        <v>54</v>
      </c>
      <c r="W100" s="85" t="s">
        <v>55</v>
      </c>
      <c r="X100" s="85" t="s">
        <v>56</v>
      </c>
      <c r="Y100" s="85" t="s">
        <v>57</v>
      </c>
      <c r="Z100" s="85" t="s">
        <v>58</v>
      </c>
      <c r="AA100" s="85" t="s">
        <v>59</v>
      </c>
      <c r="AD100" s="96" t="s">
        <v>90</v>
      </c>
      <c r="AE100" s="96" t="str">
        <f>VLOOKUP(I100,AD101:AE116,2,FALSE)</f>
        <v>BW</v>
      </c>
    </row>
    <row r="101" spans="2:31" ht="15.95" hidden="1" customHeight="1" thickBot="1">
      <c r="B101" s="104" t="str">
        <f>I101</f>
        <v>x</v>
      </c>
      <c r="C101" s="105">
        <f>IF(I101=0,"",DATE($C$100,1,1))</f>
        <v>40544</v>
      </c>
      <c r="D101" s="106" t="s">
        <v>60</v>
      </c>
      <c r="E101" s="11"/>
      <c r="F101" s="10">
        <f>DATE($D$7,2,1)</f>
        <v>40575</v>
      </c>
      <c r="H101">
        <v>2012</v>
      </c>
      <c r="I101" s="102" t="str">
        <f>HLOOKUP($AE$100,$L$100:$AA$118,2,FALSE)</f>
        <v>x</v>
      </c>
      <c r="J101">
        <f>COUNTIF(K101:AA101,"")</f>
        <v>0</v>
      </c>
      <c r="K101" s="86" t="s">
        <v>60</v>
      </c>
      <c r="L101" s="87" t="s">
        <v>61</v>
      </c>
      <c r="M101" s="87" t="s">
        <v>61</v>
      </c>
      <c r="N101" s="87" t="s">
        <v>61</v>
      </c>
      <c r="O101" s="87" t="s">
        <v>61</v>
      </c>
      <c r="P101" s="87" t="s">
        <v>61</v>
      </c>
      <c r="Q101" s="87" t="s">
        <v>61</v>
      </c>
      <c r="R101" s="87" t="s">
        <v>61</v>
      </c>
      <c r="S101" s="87" t="s">
        <v>61</v>
      </c>
      <c r="T101" s="87" t="s">
        <v>61</v>
      </c>
      <c r="U101" s="87" t="s">
        <v>61</v>
      </c>
      <c r="V101" s="87" t="s">
        <v>61</v>
      </c>
      <c r="W101" s="87" t="s">
        <v>61</v>
      </c>
      <c r="X101" s="87" t="s">
        <v>61</v>
      </c>
      <c r="Y101" s="87" t="s">
        <v>61</v>
      </c>
      <c r="Z101" s="87" t="s">
        <v>61</v>
      </c>
      <c r="AA101" s="87" t="s">
        <v>61</v>
      </c>
      <c r="AD101" s="86" t="s">
        <v>69</v>
      </c>
      <c r="AE101" s="92" t="s">
        <v>45</v>
      </c>
    </row>
    <row r="102" spans="2:31" ht="15.95" hidden="1" customHeight="1" thickBot="1">
      <c r="B102" s="104"/>
      <c r="C102" s="107">
        <f>IF(I102=0,"",DATE($C$100,1,6))</f>
        <v>40549</v>
      </c>
      <c r="D102" s="106" t="s">
        <v>62</v>
      </c>
      <c r="E102" s="11"/>
      <c r="F102" s="10">
        <f>DATE($D$7,3,1)</f>
        <v>40603</v>
      </c>
      <c r="H102">
        <v>2013</v>
      </c>
      <c r="I102" s="102" t="str">
        <f>HLOOKUP($AE$100,$L$100:$AA$118,3,FALSE)</f>
        <v>x</v>
      </c>
      <c r="J102">
        <f t="shared" ref="J102:J118" si="5">COUNTIF(K102:AA102,"")</f>
        <v>13</v>
      </c>
      <c r="K102" s="88" t="s">
        <v>62</v>
      </c>
      <c r="L102" s="89" t="s">
        <v>61</v>
      </c>
      <c r="M102" s="89" t="s">
        <v>61</v>
      </c>
      <c r="N102" s="89"/>
      <c r="O102" s="89"/>
      <c r="P102" s="89"/>
      <c r="Q102" s="89"/>
      <c r="R102" s="89"/>
      <c r="S102" s="89"/>
      <c r="T102" s="89"/>
      <c r="U102" s="89"/>
      <c r="V102" s="89"/>
      <c r="W102" s="89"/>
      <c r="X102" s="89"/>
      <c r="Y102" s="89" t="s">
        <v>61</v>
      </c>
      <c r="Z102" s="89"/>
      <c r="AA102" s="89"/>
      <c r="AD102" s="88" t="s">
        <v>72</v>
      </c>
      <c r="AE102" s="93" t="s">
        <v>71</v>
      </c>
    </row>
    <row r="103" spans="2:31" ht="15.95" hidden="1" customHeight="1" thickBot="1">
      <c r="B103" s="104"/>
      <c r="C103" s="108">
        <f>C104-2</f>
        <v>40655</v>
      </c>
      <c r="D103" s="106" t="s">
        <v>29</v>
      </c>
      <c r="E103" s="11"/>
      <c r="F103" s="10">
        <f>DATE($D$7,4,1)</f>
        <v>40634</v>
      </c>
      <c r="H103">
        <v>2014</v>
      </c>
      <c r="I103" s="102" t="str">
        <f>HLOOKUP($AE$100,$L$100:$AA$118,4,FALSE)</f>
        <v>x</v>
      </c>
      <c r="J103">
        <f t="shared" si="5"/>
        <v>0</v>
      </c>
      <c r="K103" s="86" t="s">
        <v>29</v>
      </c>
      <c r="L103" s="87" t="s">
        <v>61</v>
      </c>
      <c r="M103" s="87" t="s">
        <v>61</v>
      </c>
      <c r="N103" s="87" t="s">
        <v>61</v>
      </c>
      <c r="O103" s="87" t="s">
        <v>61</v>
      </c>
      <c r="P103" s="87" t="s">
        <v>61</v>
      </c>
      <c r="Q103" s="87" t="s">
        <v>61</v>
      </c>
      <c r="R103" s="87" t="s">
        <v>61</v>
      </c>
      <c r="S103" s="87" t="s">
        <v>61</v>
      </c>
      <c r="T103" s="87" t="s">
        <v>61</v>
      </c>
      <c r="U103" s="87" t="s">
        <v>61</v>
      </c>
      <c r="V103" s="87" t="s">
        <v>61</v>
      </c>
      <c r="W103" s="87" t="s">
        <v>61</v>
      </c>
      <c r="X103" s="87" t="s">
        <v>61</v>
      </c>
      <c r="Y103" s="87" t="s">
        <v>61</v>
      </c>
      <c r="Z103" s="87" t="s">
        <v>61</v>
      </c>
      <c r="AA103" s="87" t="s">
        <v>61</v>
      </c>
      <c r="AD103" s="86" t="s">
        <v>74</v>
      </c>
      <c r="AE103" s="92" t="s">
        <v>46</v>
      </c>
    </row>
    <row r="104" spans="2:31" ht="15.95" hidden="1" customHeight="1" thickBot="1">
      <c r="B104" s="104"/>
      <c r="C104" s="109">
        <f>ROUND((DAY(MINUTE(C100/38)/2+55)&amp;".4."&amp;C100)/7,)*7-6</f>
        <v>40657</v>
      </c>
      <c r="D104" s="106" t="s">
        <v>30</v>
      </c>
      <c r="E104" s="12"/>
      <c r="F104" s="10">
        <f>DATE($D$7,5,1)</f>
        <v>40664</v>
      </c>
      <c r="H104">
        <v>2015</v>
      </c>
      <c r="I104" s="102" t="str">
        <f>HLOOKUP($AE$100,$L$100:$AA$118,5,FALSE)</f>
        <v>x</v>
      </c>
      <c r="J104">
        <f t="shared" si="5"/>
        <v>0</v>
      </c>
      <c r="K104" s="88" t="s">
        <v>30</v>
      </c>
      <c r="L104" s="89" t="s">
        <v>61</v>
      </c>
      <c r="M104" s="89" t="s">
        <v>61</v>
      </c>
      <c r="N104" s="89" t="s">
        <v>61</v>
      </c>
      <c r="O104" s="89" t="s">
        <v>61</v>
      </c>
      <c r="P104" s="89" t="s">
        <v>61</v>
      </c>
      <c r="Q104" s="89" t="s">
        <v>61</v>
      </c>
      <c r="R104" s="89" t="s">
        <v>61</v>
      </c>
      <c r="S104" s="89" t="s">
        <v>61</v>
      </c>
      <c r="T104" s="89" t="s">
        <v>61</v>
      </c>
      <c r="U104" s="89" t="s">
        <v>61</v>
      </c>
      <c r="V104" s="89" t="s">
        <v>61</v>
      </c>
      <c r="W104" s="89" t="s">
        <v>61</v>
      </c>
      <c r="X104" s="89" t="s">
        <v>61</v>
      </c>
      <c r="Y104" s="89" t="s">
        <v>61</v>
      </c>
      <c r="Z104" s="89" t="s">
        <v>61</v>
      </c>
      <c r="AA104" s="89" t="s">
        <v>61</v>
      </c>
      <c r="AD104" s="88" t="s">
        <v>76</v>
      </c>
      <c r="AE104" s="93" t="s">
        <v>47</v>
      </c>
    </row>
    <row r="105" spans="2:31" ht="15.95" hidden="1" customHeight="1" thickBot="1">
      <c r="B105" s="104"/>
      <c r="C105" s="108">
        <f>C104+1</f>
        <v>40658</v>
      </c>
      <c r="D105" s="106" t="s">
        <v>31</v>
      </c>
      <c r="E105" s="11"/>
      <c r="F105" s="10">
        <f>DATE($D$7,6,1)</f>
        <v>40695</v>
      </c>
      <c r="H105">
        <v>2016</v>
      </c>
      <c r="I105" s="102" t="str">
        <f>HLOOKUP($AE$100,$L$100:$AA$118,6,FALSE)</f>
        <v>x</v>
      </c>
      <c r="J105">
        <f t="shared" si="5"/>
        <v>0</v>
      </c>
      <c r="K105" s="88" t="s">
        <v>31</v>
      </c>
      <c r="L105" s="89" t="s">
        <v>61</v>
      </c>
      <c r="M105" s="89" t="s">
        <v>61</v>
      </c>
      <c r="N105" s="89" t="s">
        <v>61</v>
      </c>
      <c r="O105" s="89" t="s">
        <v>61</v>
      </c>
      <c r="P105" s="89" t="s">
        <v>61</v>
      </c>
      <c r="Q105" s="89" t="s">
        <v>61</v>
      </c>
      <c r="R105" s="89" t="s">
        <v>61</v>
      </c>
      <c r="S105" s="89" t="s">
        <v>61</v>
      </c>
      <c r="T105" s="89" t="s">
        <v>61</v>
      </c>
      <c r="U105" s="89" t="s">
        <v>61</v>
      </c>
      <c r="V105" s="89" t="s">
        <v>61</v>
      </c>
      <c r="W105" s="89" t="s">
        <v>61</v>
      </c>
      <c r="X105" s="89" t="s">
        <v>61</v>
      </c>
      <c r="Y105" s="89" t="s">
        <v>61</v>
      </c>
      <c r="Z105" s="89" t="s">
        <v>61</v>
      </c>
      <c r="AA105" s="89" t="s">
        <v>61</v>
      </c>
      <c r="AD105" s="86" t="s">
        <v>78</v>
      </c>
      <c r="AE105" s="92" t="s">
        <v>48</v>
      </c>
    </row>
    <row r="106" spans="2:31" ht="15.95" hidden="1" customHeight="1" thickBot="1">
      <c r="B106" s="104"/>
      <c r="C106" s="107">
        <f>DATE($C$100,5,1)</f>
        <v>40664</v>
      </c>
      <c r="D106" s="110">
        <v>40664</v>
      </c>
      <c r="E106" s="11"/>
      <c r="F106" s="10">
        <f>DATE($D$7,7,1)</f>
        <v>40725</v>
      </c>
      <c r="H106">
        <v>2017</v>
      </c>
      <c r="I106" s="102" t="str">
        <f>HLOOKUP($AE$100,$L$100:$AA$118,7,FALSE)</f>
        <v>x</v>
      </c>
      <c r="J106">
        <f t="shared" si="5"/>
        <v>0</v>
      </c>
      <c r="K106" s="94">
        <v>40664</v>
      </c>
      <c r="L106" s="87" t="s">
        <v>61</v>
      </c>
      <c r="M106" s="87" t="s">
        <v>61</v>
      </c>
      <c r="N106" s="87" t="s">
        <v>61</v>
      </c>
      <c r="O106" s="87" t="s">
        <v>61</v>
      </c>
      <c r="P106" s="87" t="s">
        <v>61</v>
      </c>
      <c r="Q106" s="87" t="s">
        <v>61</v>
      </c>
      <c r="R106" s="87" t="s">
        <v>61</v>
      </c>
      <c r="S106" s="87" t="s">
        <v>61</v>
      </c>
      <c r="T106" s="87" t="s">
        <v>61</v>
      </c>
      <c r="U106" s="87" t="s">
        <v>61</v>
      </c>
      <c r="V106" s="87" t="s">
        <v>61</v>
      </c>
      <c r="W106" s="87" t="s">
        <v>61</v>
      </c>
      <c r="X106" s="87" t="s">
        <v>61</v>
      </c>
      <c r="Y106" s="87" t="s">
        <v>61</v>
      </c>
      <c r="Z106" s="87" t="s">
        <v>61</v>
      </c>
      <c r="AA106" s="87" t="s">
        <v>61</v>
      </c>
      <c r="AD106" s="88" t="s">
        <v>80</v>
      </c>
      <c r="AE106" s="93" t="s">
        <v>49</v>
      </c>
    </row>
    <row r="107" spans="2:31" ht="15.95" hidden="1" customHeight="1" thickBot="1">
      <c r="B107" s="104"/>
      <c r="C107" s="107">
        <f>C104+39</f>
        <v>40696</v>
      </c>
      <c r="D107" s="106" t="s">
        <v>63</v>
      </c>
      <c r="E107" s="13"/>
      <c r="F107" s="10">
        <f>DATE($D$7,8,1)</f>
        <v>40756</v>
      </c>
      <c r="H107">
        <v>2018</v>
      </c>
      <c r="I107" s="102" t="str">
        <f>HLOOKUP($AE$100,$L$100:$AA$118,8,FALSE)</f>
        <v>x</v>
      </c>
      <c r="J107">
        <f t="shared" si="5"/>
        <v>0</v>
      </c>
      <c r="K107" s="88" t="s">
        <v>63</v>
      </c>
      <c r="L107" s="89" t="s">
        <v>61</v>
      </c>
      <c r="M107" s="89" t="s">
        <v>61</v>
      </c>
      <c r="N107" s="89" t="s">
        <v>61</v>
      </c>
      <c r="O107" s="89" t="s">
        <v>61</v>
      </c>
      <c r="P107" s="89" t="s">
        <v>61</v>
      </c>
      <c r="Q107" s="89" t="s">
        <v>61</v>
      </c>
      <c r="R107" s="89" t="s">
        <v>61</v>
      </c>
      <c r="S107" s="89" t="s">
        <v>61</v>
      </c>
      <c r="T107" s="89" t="s">
        <v>61</v>
      </c>
      <c r="U107" s="89" t="s">
        <v>61</v>
      </c>
      <c r="V107" s="89" t="s">
        <v>61</v>
      </c>
      <c r="W107" s="89" t="s">
        <v>61</v>
      </c>
      <c r="X107" s="89" t="s">
        <v>61</v>
      </c>
      <c r="Y107" s="89" t="s">
        <v>61</v>
      </c>
      <c r="Z107" s="89" t="s">
        <v>61</v>
      </c>
      <c r="AA107" s="89" t="s">
        <v>61</v>
      </c>
      <c r="AD107" s="86" t="s">
        <v>82</v>
      </c>
      <c r="AE107" s="92" t="s">
        <v>50</v>
      </c>
    </row>
    <row r="108" spans="2:31" ht="15.95" hidden="1" customHeight="1" thickBot="1">
      <c r="B108" s="104"/>
      <c r="C108" s="108">
        <f>C104+50</f>
        <v>40707</v>
      </c>
      <c r="D108" s="106" t="s">
        <v>32</v>
      </c>
      <c r="E108" s="13"/>
      <c r="F108" s="10">
        <f>DATE($D$7,9,1)</f>
        <v>40787</v>
      </c>
      <c r="H108">
        <v>2019</v>
      </c>
      <c r="I108" s="102" t="str">
        <f>HLOOKUP($AE$100,$L$100:$AA$118,9,FALSE)</f>
        <v>x</v>
      </c>
      <c r="J108">
        <f t="shared" si="5"/>
        <v>0</v>
      </c>
      <c r="K108" s="86" t="s">
        <v>32</v>
      </c>
      <c r="L108" s="87" t="s">
        <v>61</v>
      </c>
      <c r="M108" s="87" t="s">
        <v>61</v>
      </c>
      <c r="N108" s="87" t="s">
        <v>61</v>
      </c>
      <c r="O108" s="87" t="s">
        <v>61</v>
      </c>
      <c r="P108" s="87" t="s">
        <v>61</v>
      </c>
      <c r="Q108" s="87" t="s">
        <v>61</v>
      </c>
      <c r="R108" s="87" t="s">
        <v>61</v>
      </c>
      <c r="S108" s="87" t="s">
        <v>61</v>
      </c>
      <c r="T108" s="87" t="s">
        <v>61</v>
      </c>
      <c r="U108" s="87" t="s">
        <v>61</v>
      </c>
      <c r="V108" s="87" t="s">
        <v>61</v>
      </c>
      <c r="W108" s="87" t="s">
        <v>61</v>
      </c>
      <c r="X108" s="87" t="s">
        <v>61</v>
      </c>
      <c r="Y108" s="87" t="s">
        <v>61</v>
      </c>
      <c r="Z108" s="87" t="s">
        <v>61</v>
      </c>
      <c r="AA108" s="87" t="s">
        <v>61</v>
      </c>
      <c r="AD108" s="88" t="s">
        <v>84</v>
      </c>
      <c r="AE108" s="93" t="s">
        <v>51</v>
      </c>
    </row>
    <row r="109" spans="2:31" ht="15.95" hidden="1" customHeight="1" thickBot="1">
      <c r="B109" s="104"/>
      <c r="C109" s="107">
        <f>IF(I109=0,"",C104+60)</f>
        <v>40717</v>
      </c>
      <c r="D109" s="106" t="s">
        <v>33</v>
      </c>
      <c r="E109" s="116"/>
      <c r="F109" s="10">
        <f>DATE($D$7,10,1)</f>
        <v>40817</v>
      </c>
      <c r="H109">
        <v>2020</v>
      </c>
      <c r="I109" s="102" t="str">
        <f>HLOOKUP($AE$100,$L$100:$AA$118,10,FALSE)</f>
        <v>x</v>
      </c>
      <c r="J109">
        <f t="shared" si="5"/>
        <v>10</v>
      </c>
      <c r="K109" s="88" t="s">
        <v>33</v>
      </c>
      <c r="L109" s="89" t="s">
        <v>61</v>
      </c>
      <c r="M109" s="89" t="s">
        <v>61</v>
      </c>
      <c r="N109" s="89"/>
      <c r="O109" s="89"/>
      <c r="P109" s="89"/>
      <c r="Q109" s="89"/>
      <c r="R109" s="89" t="s">
        <v>61</v>
      </c>
      <c r="S109" s="89"/>
      <c r="T109" s="89"/>
      <c r="U109" s="89" t="s">
        <v>61</v>
      </c>
      <c r="V109" s="89" t="s">
        <v>61</v>
      </c>
      <c r="W109" s="89" t="s">
        <v>61</v>
      </c>
      <c r="X109" s="90"/>
      <c r="Y109" s="89"/>
      <c r="Z109" s="89"/>
      <c r="AA109" s="90"/>
      <c r="AD109" s="86" t="s">
        <v>70</v>
      </c>
      <c r="AE109" s="92" t="s">
        <v>52</v>
      </c>
    </row>
    <row r="110" spans="2:31" ht="15.95" hidden="1" customHeight="1" thickBot="1">
      <c r="B110" s="104"/>
      <c r="C110" s="111" t="str">
        <f>IF(I110=0,"",DATE($C$100,8,15))</f>
        <v/>
      </c>
      <c r="D110" s="106" t="s">
        <v>64</v>
      </c>
      <c r="E110" s="117"/>
      <c r="F110" s="10">
        <f>DATE($D$7,11,1)</f>
        <v>40848</v>
      </c>
      <c r="H110">
        <v>2021</v>
      </c>
      <c r="I110" s="102">
        <f>HLOOKUP($AE$100,$L$100:$AA$118,11,FALSE)</f>
        <v>0</v>
      </c>
      <c r="J110">
        <f t="shared" si="5"/>
        <v>14</v>
      </c>
      <c r="K110" s="86" t="s">
        <v>64</v>
      </c>
      <c r="L110" s="87"/>
      <c r="M110" s="91" t="s">
        <v>61</v>
      </c>
      <c r="N110" s="87"/>
      <c r="O110" s="87"/>
      <c r="P110" s="87"/>
      <c r="Q110" s="87"/>
      <c r="R110" s="87"/>
      <c r="S110" s="87"/>
      <c r="T110" s="87"/>
      <c r="U110" s="87"/>
      <c r="V110" s="87"/>
      <c r="W110" s="87" t="s">
        <v>61</v>
      </c>
      <c r="X110" s="87"/>
      <c r="Y110" s="87"/>
      <c r="Z110" s="87"/>
      <c r="AA110" s="87"/>
      <c r="AD110" s="88" t="s">
        <v>73</v>
      </c>
      <c r="AE110" s="93" t="s">
        <v>53</v>
      </c>
    </row>
    <row r="111" spans="2:31" ht="15.95" hidden="1" customHeight="1" thickBot="1">
      <c r="B111" s="104"/>
      <c r="C111" s="111">
        <f>DATE($C$100,10,3)</f>
        <v>40819</v>
      </c>
      <c r="D111" s="106" t="s">
        <v>65</v>
      </c>
      <c r="E111" s="118"/>
      <c r="F111" s="10">
        <f>DATE($D$7,12,1)</f>
        <v>40878</v>
      </c>
      <c r="H111">
        <v>2022</v>
      </c>
      <c r="I111" s="102" t="str">
        <f>HLOOKUP($AE$100,$L$100:$AA$118,12,FALSE)</f>
        <v>x</v>
      </c>
      <c r="J111">
        <f t="shared" si="5"/>
        <v>0</v>
      </c>
      <c r="K111" s="88" t="s">
        <v>65</v>
      </c>
      <c r="L111" s="89" t="s">
        <v>61</v>
      </c>
      <c r="M111" s="89" t="s">
        <v>61</v>
      </c>
      <c r="N111" s="89" t="s">
        <v>61</v>
      </c>
      <c r="O111" s="89" t="s">
        <v>61</v>
      </c>
      <c r="P111" s="89" t="s">
        <v>61</v>
      </c>
      <c r="Q111" s="89" t="s">
        <v>61</v>
      </c>
      <c r="R111" s="89" t="s">
        <v>61</v>
      </c>
      <c r="S111" s="89" t="s">
        <v>61</v>
      </c>
      <c r="T111" s="89" t="s">
        <v>61</v>
      </c>
      <c r="U111" s="89" t="s">
        <v>61</v>
      </c>
      <c r="V111" s="89" t="s">
        <v>61</v>
      </c>
      <c r="W111" s="89" t="s">
        <v>61</v>
      </c>
      <c r="X111" s="89" t="s">
        <v>61</v>
      </c>
      <c r="Y111" s="89" t="s">
        <v>61</v>
      </c>
      <c r="Z111" s="89" t="s">
        <v>61</v>
      </c>
      <c r="AA111" s="89" t="s">
        <v>61</v>
      </c>
      <c r="AD111" s="86" t="s">
        <v>75</v>
      </c>
      <c r="AE111" s="92" t="s">
        <v>54</v>
      </c>
    </row>
    <row r="112" spans="2:31" ht="15.95" hidden="1" customHeight="1" thickBot="1">
      <c r="B112" s="104"/>
      <c r="C112" s="107" t="str">
        <f>IF(I112=0,"",DATE($C$100,10,31))</f>
        <v/>
      </c>
      <c r="D112" s="106" t="s">
        <v>66</v>
      </c>
      <c r="E112" s="116"/>
      <c r="F112" s="15"/>
      <c r="I112" s="102">
        <f>HLOOKUP($AE$100,$L$100:$AA$118,13,FALSE)</f>
        <v>0</v>
      </c>
      <c r="J112">
        <f t="shared" si="5"/>
        <v>11</v>
      </c>
      <c r="K112" s="86" t="s">
        <v>66</v>
      </c>
      <c r="L112" s="87"/>
      <c r="M112" s="87"/>
      <c r="N112" s="87"/>
      <c r="O112" s="87" t="s">
        <v>61</v>
      </c>
      <c r="P112" s="87"/>
      <c r="Q112" s="87"/>
      <c r="R112" s="87"/>
      <c r="S112" s="87" t="s">
        <v>61</v>
      </c>
      <c r="T112" s="87"/>
      <c r="U112" s="87"/>
      <c r="V112" s="87"/>
      <c r="W112" s="87"/>
      <c r="X112" s="87" t="s">
        <v>61</v>
      </c>
      <c r="Y112" s="87" t="s">
        <v>61</v>
      </c>
      <c r="Z112" s="87"/>
      <c r="AA112" s="87" t="s">
        <v>61</v>
      </c>
      <c r="AD112" s="88" t="s">
        <v>77</v>
      </c>
      <c r="AE112" s="93" t="s">
        <v>55</v>
      </c>
    </row>
    <row r="113" spans="2:31" ht="15.95" hidden="1" customHeight="1" thickBot="1">
      <c r="B113" s="104"/>
      <c r="C113" s="107" t="str">
        <f>IF(I112=0,"",DATE($C$100,11,1))</f>
        <v/>
      </c>
      <c r="D113" s="106" t="s">
        <v>67</v>
      </c>
      <c r="E113" s="11"/>
      <c r="F113" s="16"/>
      <c r="I113" s="102" t="str">
        <f>HLOOKUP($AE$100,$L$100:$AA$118,14,FALSE)</f>
        <v>x</v>
      </c>
      <c r="J113">
        <f t="shared" si="5"/>
        <v>11</v>
      </c>
      <c r="K113" s="88" t="s">
        <v>67</v>
      </c>
      <c r="L113" s="89" t="s">
        <v>61</v>
      </c>
      <c r="M113" s="89" t="s">
        <v>61</v>
      </c>
      <c r="N113" s="89"/>
      <c r="O113" s="89"/>
      <c r="P113" s="89"/>
      <c r="Q113" s="89"/>
      <c r="R113" s="89"/>
      <c r="S113" s="89"/>
      <c r="T113" s="89"/>
      <c r="U113" s="89" t="s">
        <v>61</v>
      </c>
      <c r="V113" s="89" t="s">
        <v>61</v>
      </c>
      <c r="W113" s="89" t="s">
        <v>61</v>
      </c>
      <c r="X113" s="89"/>
      <c r="Y113" s="89"/>
      <c r="Z113" s="89"/>
      <c r="AA113" s="89"/>
      <c r="AD113" s="86" t="s">
        <v>79</v>
      </c>
      <c r="AE113" s="92" t="s">
        <v>56</v>
      </c>
    </row>
    <row r="114" spans="2:31" ht="15.95" hidden="1" customHeight="1" thickBot="1">
      <c r="B114" s="104"/>
      <c r="C114" s="107" t="str">
        <f>IF(I112=0,"",DATE(C100,12,25)-WEEKDAY(DATE(C100,12,25),2)-32)</f>
        <v/>
      </c>
      <c r="D114" s="106" t="s">
        <v>68</v>
      </c>
      <c r="E114" s="11"/>
      <c r="F114" s="11"/>
      <c r="I114" s="102">
        <f>HLOOKUP($AE$100,$L$100:$AA$118,15,FALSE)</f>
        <v>0</v>
      </c>
      <c r="J114">
        <f t="shared" si="5"/>
        <v>15</v>
      </c>
      <c r="K114" s="86" t="s">
        <v>68</v>
      </c>
      <c r="L114" s="87"/>
      <c r="M114" s="87"/>
      <c r="N114" s="87"/>
      <c r="O114" s="87"/>
      <c r="P114" s="87"/>
      <c r="Q114" s="87"/>
      <c r="R114" s="87"/>
      <c r="S114" s="87"/>
      <c r="T114" s="87"/>
      <c r="U114" s="87"/>
      <c r="V114" s="87"/>
      <c r="W114" s="87"/>
      <c r="X114" s="87" t="s">
        <v>61</v>
      </c>
      <c r="Y114" s="87"/>
      <c r="Z114" s="87"/>
      <c r="AA114" s="87"/>
      <c r="AD114" s="88" t="s">
        <v>81</v>
      </c>
      <c r="AE114" s="93" t="s">
        <v>57</v>
      </c>
    </row>
    <row r="115" spans="2:31" ht="15.95" hidden="1" customHeight="1" thickBot="1">
      <c r="B115" s="14"/>
      <c r="C115" s="112">
        <f>DATE($C$100,12,25)</f>
        <v>40902</v>
      </c>
      <c r="D115" s="106" t="s">
        <v>86</v>
      </c>
      <c r="E115" s="11"/>
      <c r="F115" s="11"/>
      <c r="I115" s="102" t="str">
        <f>HLOOKUP($AE$100,$L$100:$AA$118,16,FALSE)</f>
        <v>x</v>
      </c>
      <c r="J115">
        <f t="shared" si="5"/>
        <v>0</v>
      </c>
      <c r="K115" s="88" t="s">
        <v>86</v>
      </c>
      <c r="L115" s="89" t="s">
        <v>61</v>
      </c>
      <c r="M115" s="89" t="s">
        <v>61</v>
      </c>
      <c r="N115" s="89" t="s">
        <v>61</v>
      </c>
      <c r="O115" s="89" t="s">
        <v>61</v>
      </c>
      <c r="P115" s="89" t="s">
        <v>61</v>
      </c>
      <c r="Q115" s="89" t="s">
        <v>61</v>
      </c>
      <c r="R115" s="89" t="s">
        <v>61</v>
      </c>
      <c r="S115" s="89" t="s">
        <v>61</v>
      </c>
      <c r="T115" s="89" t="s">
        <v>61</v>
      </c>
      <c r="U115" s="89" t="s">
        <v>61</v>
      </c>
      <c r="V115" s="89" t="s">
        <v>61</v>
      </c>
      <c r="W115" s="89" t="s">
        <v>61</v>
      </c>
      <c r="X115" s="89" t="s">
        <v>61</v>
      </c>
      <c r="Y115" s="89" t="s">
        <v>61</v>
      </c>
      <c r="Z115" s="89" t="s">
        <v>61</v>
      </c>
      <c r="AA115" s="89" t="s">
        <v>61</v>
      </c>
      <c r="AD115" s="86" t="s">
        <v>83</v>
      </c>
      <c r="AE115" s="92" t="s">
        <v>58</v>
      </c>
    </row>
    <row r="116" spans="2:31" ht="15.95" hidden="1" customHeight="1" thickBot="1">
      <c r="C116" s="112">
        <f>DATE($C$100,12,26)</f>
        <v>40903</v>
      </c>
      <c r="D116" s="113" t="s">
        <v>87</v>
      </c>
      <c r="I116" s="102" t="str">
        <f>HLOOKUP($AE$100,$L$100:$AA$118,17,FALSE)</f>
        <v>x</v>
      </c>
      <c r="J116">
        <f t="shared" si="5"/>
        <v>0</v>
      </c>
      <c r="K116" s="99" t="s">
        <v>87</v>
      </c>
      <c r="L116" s="89" t="s">
        <v>61</v>
      </c>
      <c r="M116" s="89" t="s">
        <v>61</v>
      </c>
      <c r="N116" s="89" t="s">
        <v>61</v>
      </c>
      <c r="O116" s="89" t="s">
        <v>61</v>
      </c>
      <c r="P116" s="89" t="s">
        <v>61</v>
      </c>
      <c r="Q116" s="89" t="s">
        <v>61</v>
      </c>
      <c r="R116" s="89" t="s">
        <v>61</v>
      </c>
      <c r="S116" s="89" t="s">
        <v>61</v>
      </c>
      <c r="T116" s="89" t="s">
        <v>61</v>
      </c>
      <c r="U116" s="89" t="s">
        <v>61</v>
      </c>
      <c r="V116" s="89" t="s">
        <v>61</v>
      </c>
      <c r="W116" s="89" t="s">
        <v>61</v>
      </c>
      <c r="X116" s="89" t="s">
        <v>61</v>
      </c>
      <c r="Y116" s="89" t="s">
        <v>61</v>
      </c>
      <c r="Z116" s="89" t="s">
        <v>61</v>
      </c>
      <c r="AA116" s="89" t="s">
        <v>61</v>
      </c>
      <c r="AD116" s="88" t="s">
        <v>85</v>
      </c>
      <c r="AE116" s="93" t="s">
        <v>59</v>
      </c>
    </row>
    <row r="117" spans="2:31" ht="15.95" hidden="1" customHeight="1" thickBot="1">
      <c r="C117" s="112">
        <f>IF(Q3="nein","",DATE($C$100,12,24))</f>
        <v>40901</v>
      </c>
      <c r="D117" s="114" t="s">
        <v>88</v>
      </c>
      <c r="I117" s="102" t="str">
        <f>HLOOKUP($AE$100,$L$100:$AA$118,18,FALSE)</f>
        <v>x</v>
      </c>
      <c r="J117">
        <f t="shared" si="5"/>
        <v>0</v>
      </c>
      <c r="K117" s="101" t="s">
        <v>88</v>
      </c>
      <c r="L117" s="98" t="s">
        <v>61</v>
      </c>
      <c r="M117" s="89" t="s">
        <v>61</v>
      </c>
      <c r="N117" s="89" t="s">
        <v>61</v>
      </c>
      <c r="O117" s="89" t="s">
        <v>61</v>
      </c>
      <c r="P117" s="89" t="s">
        <v>61</v>
      </c>
      <c r="Q117" s="89" t="s">
        <v>61</v>
      </c>
      <c r="R117" s="89" t="s">
        <v>61</v>
      </c>
      <c r="S117" s="89" t="s">
        <v>61</v>
      </c>
      <c r="T117" s="89" t="s">
        <v>61</v>
      </c>
      <c r="U117" s="89" t="s">
        <v>61</v>
      </c>
      <c r="V117" s="89" t="s">
        <v>61</v>
      </c>
      <c r="W117" s="89" t="s">
        <v>61</v>
      </c>
      <c r="X117" s="89" t="s">
        <v>61</v>
      </c>
      <c r="Y117" s="89" t="s">
        <v>61</v>
      </c>
      <c r="Z117" s="89" t="s">
        <v>61</v>
      </c>
      <c r="AA117" s="89" t="s">
        <v>61</v>
      </c>
    </row>
    <row r="118" spans="2:31" ht="15.95" hidden="1" customHeight="1" thickBot="1">
      <c r="C118" s="112">
        <f>IF(R3="nein","",DATE($C$100,12,31))</f>
        <v>40908</v>
      </c>
      <c r="D118" s="115" t="s">
        <v>89</v>
      </c>
      <c r="I118" s="102" t="str">
        <f>HLOOKUP($AE$100,$L$100:$AA$118,19,FALSE)</f>
        <v>x</v>
      </c>
      <c r="J118">
        <f t="shared" si="5"/>
        <v>0</v>
      </c>
      <c r="K118" s="100" t="s">
        <v>89</v>
      </c>
      <c r="L118" s="98" t="s">
        <v>61</v>
      </c>
      <c r="M118" s="89" t="s">
        <v>61</v>
      </c>
      <c r="N118" s="89" t="s">
        <v>61</v>
      </c>
      <c r="O118" s="89" t="s">
        <v>61</v>
      </c>
      <c r="P118" s="89" t="s">
        <v>61</v>
      </c>
      <c r="Q118" s="89" t="s">
        <v>61</v>
      </c>
      <c r="R118" s="89" t="s">
        <v>61</v>
      </c>
      <c r="S118" s="89" t="s">
        <v>61</v>
      </c>
      <c r="T118" s="89" t="s">
        <v>61</v>
      </c>
      <c r="U118" s="89" t="s">
        <v>61</v>
      </c>
      <c r="V118" s="89" t="s">
        <v>61</v>
      </c>
      <c r="W118" s="89" t="s">
        <v>61</v>
      </c>
      <c r="X118" s="89" t="s">
        <v>61</v>
      </c>
      <c r="Y118" s="89" t="s">
        <v>61</v>
      </c>
      <c r="Z118" s="89" t="s">
        <v>61</v>
      </c>
      <c r="AA118" s="89" t="s">
        <v>61</v>
      </c>
    </row>
    <row r="119" spans="2:31" hidden="1"/>
    <row r="120" spans="2:31" hidden="1"/>
    <row r="121" spans="2:31" hidden="1"/>
    <row r="122" spans="2:31" hidden="1"/>
    <row r="123" spans="2:31" hidden="1"/>
    <row r="124" spans="2:31" hidden="1"/>
    <row r="125" spans="2:31" hidden="1"/>
    <row r="126" spans="2:31" hidden="1"/>
    <row r="127" spans="2:31" hidden="1"/>
    <row r="128" spans="2:31"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sheetData>
  <sheetProtection password="CB87" sheet="1" objects="1" scenarios="1" selectLockedCells="1"/>
  <mergeCells count="12">
    <mergeCell ref="N2:O2"/>
    <mergeCell ref="N3:O3"/>
    <mergeCell ref="N4:R18"/>
    <mergeCell ref="C27:G27"/>
    <mergeCell ref="H27:J27"/>
    <mergeCell ref="K27:L27"/>
    <mergeCell ref="E3:L3"/>
    <mergeCell ref="E2:L2"/>
    <mergeCell ref="E4:L5"/>
    <mergeCell ref="E7:H7"/>
    <mergeCell ref="C12:L20"/>
    <mergeCell ref="I7:L7"/>
  </mergeCells>
  <phoneticPr fontId="16" type="noConversion"/>
  <conditionalFormatting sqref="C29:D59 F29:L59">
    <cfRule type="expression" dxfId="4" priority="1" stopIfTrue="1">
      <formula>$B29=1</formula>
    </cfRule>
    <cfRule type="expression" dxfId="3" priority="2" stopIfTrue="1">
      <formula>WEEKDAY($C29,2)&gt;5</formula>
    </cfRule>
  </conditionalFormatting>
  <conditionalFormatting sqref="E29:E59">
    <cfRule type="expression" dxfId="2" priority="3" stopIfTrue="1">
      <formula>$B29=1</formula>
    </cfRule>
    <cfRule type="expression" dxfId="1" priority="4" stopIfTrue="1">
      <formula>WEEKDAY($C29,2)&gt;5</formula>
    </cfRule>
    <cfRule type="cellIs" dxfId="0" priority="5" stopIfTrue="1" operator="notBetween">
      <formula>-0.2</formula>
      <formula>0.2</formula>
    </cfRule>
  </conditionalFormatting>
  <dataValidations count="6">
    <dataValidation type="list" allowBlank="1" showInputMessage="1" showErrorMessage="1" error="Wählen Sie ein Bundesland aus" sqref="N3:O3">
      <formula1>$AD$101:$AD$116</formula1>
    </dataValidation>
    <dataValidation type="list" allowBlank="1" showErrorMessage="1" sqref="C7">
      <formula1>$F$100:$F$111</formula1>
      <formula2>0</formula2>
    </dataValidation>
    <dataValidation type="list" allowBlank="1" showErrorMessage="1" sqref="D7">
      <formula1>$H$100:$H$111</formula1>
      <formula2>0</formula2>
    </dataValidation>
    <dataValidation allowBlank="1" showErrorMessage="1" sqref="I29:I59"/>
    <dataValidation type="list" allowBlank="1" showInputMessage="1" showErrorMessage="1" promptTitle="Bitte den Arbeitsplatz auswählen" sqref="I7:L7">
      <formula1>$N$28:$N$37</formula1>
    </dataValidation>
    <dataValidation type="list" allowBlank="1" showInputMessage="1" showErrorMessage="1" sqref="Q3:R3">
      <formula1>"ja,nein"</formula1>
    </dataValidation>
  </dataValidations>
  <printOptions horizontalCentered="1" verticalCentered="1"/>
  <pageMargins left="0.39370078740157483" right="0.39370078740157483" top="0.19685039370078741" bottom="0.39370078740157483" header="0.51181102362204722" footer="0.51181102362204722"/>
  <pageSetup paperSize="9" scale="80"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tägliche Prüfung</vt:lpstr>
      <vt:lpstr>'tägliche Prüfung'!Druckbereich</vt:lpstr>
      <vt:lpstr>Feiertage</vt:lpstr>
      <vt:lpstr>Monatserster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KSzeifert</cp:lastModifiedBy>
  <cp:lastPrinted>2011-02-21T15:38:40Z</cp:lastPrinted>
  <dcterms:created xsi:type="dcterms:W3CDTF">2011-02-19T19:11:00Z</dcterms:created>
  <dcterms:modified xsi:type="dcterms:W3CDTF">2011-02-21T15:38:42Z</dcterms:modified>
</cp:coreProperties>
</file>